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lagunoj\Desktop\"/>
    </mc:Choice>
  </mc:AlternateContent>
  <bookViews>
    <workbookView xWindow="0" yWindow="0" windowWidth="20490" windowHeight="7155"/>
  </bookViews>
  <sheets>
    <sheet name="Donaciones insumos" sheetId="3" r:id="rId1"/>
    <sheet name="Hoja1" sheetId="4" r:id="rId2"/>
  </sheets>
  <definedNames>
    <definedName name="_xlnm._FilterDatabase" localSheetId="0" hidden="1">'Donaciones insumos'!$A$3:$CN$45</definedName>
    <definedName name="_xlnm.Print_Area" localSheetId="0">'Donaciones insumos'!$DE$5:$DH$56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M43" i="3" l="1"/>
  <c r="CM42" i="3"/>
  <c r="CM41" i="3" l="1"/>
  <c r="H52" i="4"/>
  <c r="H51" i="4"/>
  <c r="H50" i="4"/>
  <c r="H49" i="4"/>
  <c r="H48" i="4"/>
  <c r="H47" i="4"/>
  <c r="H41" i="4"/>
  <c r="H32" i="4"/>
  <c r="H16" i="4"/>
  <c r="CM40" i="3"/>
  <c r="BT48" i="3" l="1"/>
  <c r="CU75" i="3" s="1"/>
  <c r="BT47" i="3"/>
  <c r="CS75" i="3" s="1"/>
  <c r="CT75" i="3" s="1"/>
  <c r="CN6" i="3"/>
  <c r="CN7" i="3"/>
  <c r="CN8" i="3"/>
  <c r="CN9" i="3"/>
  <c r="CN10" i="3"/>
  <c r="CN11" i="3"/>
  <c r="CN12" i="3"/>
  <c r="CN13" i="3"/>
  <c r="CN14" i="3"/>
  <c r="CN15" i="3"/>
  <c r="CN16" i="3"/>
  <c r="CN17" i="3"/>
  <c r="CN18" i="3"/>
  <c r="CN19" i="3"/>
  <c r="CN20" i="3"/>
  <c r="CN21" i="3"/>
  <c r="CN22" i="3"/>
  <c r="CN23" i="3"/>
  <c r="CN24" i="3"/>
  <c r="CN25" i="3"/>
  <c r="CN26" i="3"/>
  <c r="CN27" i="3"/>
  <c r="CN28" i="3"/>
  <c r="CN29" i="3"/>
  <c r="CN30" i="3"/>
  <c r="CN31" i="3"/>
  <c r="CN32" i="3"/>
  <c r="CN33" i="3"/>
  <c r="CN34" i="3"/>
  <c r="CN35" i="3"/>
  <c r="CN36" i="3"/>
  <c r="CN37" i="3"/>
  <c r="CN38" i="3"/>
  <c r="CN39" i="3"/>
  <c r="CN45" i="3"/>
  <c r="CN4" i="3"/>
  <c r="CM39" i="3"/>
  <c r="BQ48" i="3" l="1"/>
  <c r="CU72" i="3" s="1"/>
  <c r="BR48" i="3"/>
  <c r="CU73" i="3" s="1"/>
  <c r="BS48" i="3"/>
  <c r="CU74" i="3" s="1"/>
  <c r="BQ47" i="3"/>
  <c r="CS72" i="3" s="1"/>
  <c r="CT72" i="3" s="1"/>
  <c r="BR47" i="3"/>
  <c r="CS73" i="3" s="1"/>
  <c r="CT73" i="3" s="1"/>
  <c r="CM38" i="3"/>
  <c r="CM37" i="3"/>
  <c r="CM36" i="3"/>
  <c r="CM35" i="3"/>
  <c r="BS47" i="3"/>
  <c r="CS74" i="3" s="1"/>
  <c r="CT74" i="3" s="1"/>
  <c r="BE48" i="3" l="1"/>
  <c r="CU62" i="3" s="1"/>
  <c r="BG48" i="3"/>
  <c r="CU63" i="3" s="1"/>
  <c r="BH48" i="3"/>
  <c r="CU64" i="3" s="1"/>
  <c r="BI48" i="3"/>
  <c r="CU65" i="3" s="1"/>
  <c r="BK48" i="3"/>
  <c r="BL48" i="3"/>
  <c r="BM48" i="3"/>
  <c r="BN48" i="3"/>
  <c r="BO48" i="3"/>
  <c r="BP48" i="3"/>
  <c r="BE47" i="3"/>
  <c r="CS62" i="3" s="1"/>
  <c r="CT62" i="3" s="1"/>
  <c r="BG47" i="3"/>
  <c r="CS63" i="3" s="1"/>
  <c r="CT63" i="3" s="1"/>
  <c r="BH47" i="3"/>
  <c r="CS64" i="3" s="1"/>
  <c r="CT64" i="3" s="1"/>
  <c r="BI47" i="3"/>
  <c r="CS65" i="3" s="1"/>
  <c r="CT65" i="3" s="1"/>
  <c r="BK47" i="3"/>
  <c r="CS66" i="3" s="1"/>
  <c r="CT66" i="3" s="1"/>
  <c r="BL47" i="3"/>
  <c r="CS67" i="3" s="1"/>
  <c r="CT67" i="3" s="1"/>
  <c r="BM47" i="3"/>
  <c r="CS68" i="3" s="1"/>
  <c r="CT68" i="3" s="1"/>
  <c r="BN47" i="3"/>
  <c r="CS69" i="3" s="1"/>
  <c r="CT69" i="3" s="1"/>
  <c r="BO47" i="3"/>
  <c r="CS70" i="3" s="1"/>
  <c r="CT70" i="3" s="1"/>
  <c r="BP47" i="3"/>
  <c r="CS71" i="3" s="1"/>
  <c r="CT71" i="3" s="1"/>
  <c r="CM34" i="3"/>
  <c r="CM33" i="3"/>
  <c r="CM32" i="3"/>
  <c r="CM11" i="3" l="1"/>
  <c r="CM15" i="3"/>
  <c r="BC48" i="3"/>
  <c r="CU60" i="3" s="1"/>
  <c r="BD48" i="3"/>
  <c r="CU61" i="3" s="1"/>
  <c r="BC47" i="3"/>
  <c r="CS60" i="3" s="1"/>
  <c r="CT60" i="3" s="1"/>
  <c r="BD47" i="3"/>
  <c r="CS61" i="3" s="1"/>
  <c r="CT61" i="3" s="1"/>
  <c r="CM29" i="3"/>
  <c r="AY48" i="3" l="1"/>
  <c r="CU59" i="3" s="1"/>
  <c r="AY47" i="3"/>
  <c r="CS59" i="3" s="1"/>
  <c r="CT59" i="3" s="1"/>
  <c r="CM28" i="3"/>
  <c r="CM30" i="3" l="1"/>
  <c r="BA48" i="3"/>
  <c r="CU57" i="3" s="1"/>
  <c r="BB48" i="3"/>
  <c r="CU58" i="3" s="1"/>
  <c r="BA47" i="3"/>
  <c r="CS57" i="3" s="1"/>
  <c r="CT57" i="3" s="1"/>
  <c r="BB47" i="3"/>
  <c r="CS58" i="3" s="1"/>
  <c r="CT58" i="3" s="1"/>
  <c r="CM27" i="3"/>
  <c r="AZ48" i="3" l="1"/>
  <c r="CU56" i="3" s="1"/>
  <c r="AZ47" i="3"/>
  <c r="CS56" i="3" s="1"/>
  <c r="CT56" i="3" s="1"/>
  <c r="D5" i="3"/>
  <c r="CN5" i="3" s="1"/>
  <c r="CM5" i="3" l="1"/>
  <c r="CM26" i="3" l="1"/>
  <c r="CM4" i="3"/>
  <c r="AK48" i="3"/>
  <c r="CU36" i="3" s="1"/>
  <c r="AL48" i="3"/>
  <c r="CU37" i="3" s="1"/>
  <c r="AM48" i="3"/>
  <c r="CU38" i="3" s="1"/>
  <c r="AN48" i="3"/>
  <c r="CU45" i="3" s="1"/>
  <c r="AO48" i="3"/>
  <c r="CU46" i="3" s="1"/>
  <c r="AP48" i="3"/>
  <c r="CU47" i="3" s="1"/>
  <c r="AQ48" i="3"/>
  <c r="CU48" i="3" s="1"/>
  <c r="AR48" i="3"/>
  <c r="CU49" i="3" s="1"/>
  <c r="AS48" i="3"/>
  <c r="CU50" i="3" s="1"/>
  <c r="AT48" i="3"/>
  <c r="CU51" i="3" s="1"/>
  <c r="AU48" i="3"/>
  <c r="CU52" i="3" s="1"/>
  <c r="AV48" i="3"/>
  <c r="CU53" i="3" s="1"/>
  <c r="AW48" i="3"/>
  <c r="CS55" i="3" s="1"/>
  <c r="CT55" i="3" s="1"/>
  <c r="AX48" i="3"/>
  <c r="CU55" i="3" s="1"/>
  <c r="AK47" i="3"/>
  <c r="CS36" i="3" s="1"/>
  <c r="CT36" i="3" s="1"/>
  <c r="AL47" i="3"/>
  <c r="CS37" i="3" s="1"/>
  <c r="CT37" i="3" s="1"/>
  <c r="AM47" i="3"/>
  <c r="CS38" i="3" s="1"/>
  <c r="CT38" i="3" s="1"/>
  <c r="AN47" i="3"/>
  <c r="CS45" i="3" s="1"/>
  <c r="CT45" i="3" s="1"/>
  <c r="AO47" i="3"/>
  <c r="CS46" i="3" s="1"/>
  <c r="CT46" i="3" s="1"/>
  <c r="AP47" i="3"/>
  <c r="CS47" i="3" s="1"/>
  <c r="CT47" i="3" s="1"/>
  <c r="AQ47" i="3"/>
  <c r="CS48" i="3" s="1"/>
  <c r="CT48" i="3" s="1"/>
  <c r="AR47" i="3"/>
  <c r="CS49" i="3" s="1"/>
  <c r="CT49" i="3" s="1"/>
  <c r="AS47" i="3"/>
  <c r="CS50" i="3" s="1"/>
  <c r="CT50" i="3" s="1"/>
  <c r="AT47" i="3"/>
  <c r="CS51" i="3" s="1"/>
  <c r="CT51" i="3" s="1"/>
  <c r="AU47" i="3"/>
  <c r="CS52" i="3" s="1"/>
  <c r="CT52" i="3" s="1"/>
  <c r="AV47" i="3"/>
  <c r="CS53" i="3" s="1"/>
  <c r="CT53" i="3" s="1"/>
  <c r="AW47" i="3"/>
  <c r="CS54" i="3" s="1"/>
  <c r="CT54" i="3" s="1"/>
  <c r="AX47" i="3"/>
  <c r="CU54" i="3" l="1"/>
  <c r="CM25" i="3" l="1"/>
  <c r="CM16" i="3" l="1"/>
  <c r="AI48" i="3" l="1"/>
  <c r="CU34" i="3" s="1"/>
  <c r="AJ48" i="3"/>
  <c r="CU35" i="3" s="1"/>
  <c r="AI47" i="3"/>
  <c r="CS34" i="3" s="1"/>
  <c r="CT34" i="3" s="1"/>
  <c r="AJ47" i="3"/>
  <c r="CS35" i="3" s="1"/>
  <c r="CT35" i="3" s="1"/>
  <c r="U48" i="3" l="1"/>
  <c r="CU21" i="3" s="1"/>
  <c r="U47" i="3"/>
  <c r="CS21" i="3" s="1"/>
  <c r="CT21" i="3" s="1"/>
  <c r="V47" i="3"/>
  <c r="CS22" i="3" s="1"/>
  <c r="CT22" i="3" s="1"/>
  <c r="CM45" i="3" l="1"/>
  <c r="AG48" i="3"/>
  <c r="CU33" i="3" s="1"/>
  <c r="AG47" i="3"/>
  <c r="CS33" i="3" s="1"/>
  <c r="CT33" i="3" s="1"/>
  <c r="CM24" i="3" l="1"/>
  <c r="CM22" i="3"/>
  <c r="CM21" i="3"/>
  <c r="CM20" i="3"/>
  <c r="CM19" i="3"/>
  <c r="CM18" i="3"/>
  <c r="CM14" i="3"/>
  <c r="CM13" i="3"/>
  <c r="CM12" i="3"/>
  <c r="CM10" i="3"/>
  <c r="CM9" i="3"/>
  <c r="CM8" i="3"/>
  <c r="CM7" i="3"/>
  <c r="CM6" i="3"/>
  <c r="CM52" i="3" l="1"/>
  <c r="C48" i="3"/>
  <c r="CU4" i="3" s="1"/>
  <c r="D48" i="3"/>
  <c r="CU6" i="3" s="1"/>
  <c r="E48" i="3"/>
  <c r="CU7" i="3" s="1"/>
  <c r="F48" i="3"/>
  <c r="CU8" i="3" s="1"/>
  <c r="G48" i="3"/>
  <c r="CU9" i="3" s="1"/>
  <c r="H48" i="3"/>
  <c r="CU10" i="3" s="1"/>
  <c r="I48" i="3"/>
  <c r="J48" i="3"/>
  <c r="CU11" i="3" s="1"/>
  <c r="K48" i="3"/>
  <c r="CU12" i="3" s="1"/>
  <c r="L48" i="3"/>
  <c r="CU13" i="3" s="1"/>
  <c r="M48" i="3"/>
  <c r="CU14" i="3" s="1"/>
  <c r="N48" i="3"/>
  <c r="CU15" i="3" s="1"/>
  <c r="O48" i="3"/>
  <c r="CU16" i="3" s="1"/>
  <c r="P48" i="3"/>
  <c r="CU17" i="3" s="1"/>
  <c r="Q48" i="3"/>
  <c r="CU18" i="3" s="1"/>
  <c r="S48" i="3"/>
  <c r="CU19" i="3" s="1"/>
  <c r="T48" i="3"/>
  <c r="CU20" i="3" s="1"/>
  <c r="V48" i="3"/>
  <c r="CU22" i="3" s="1"/>
  <c r="W48" i="3"/>
  <c r="CU23" i="3" s="1"/>
  <c r="X48" i="3"/>
  <c r="CU24" i="3" s="1"/>
  <c r="Y48" i="3"/>
  <c r="CU25" i="3" s="1"/>
  <c r="Z48" i="3"/>
  <c r="CU26" i="3" s="1"/>
  <c r="AA48" i="3"/>
  <c r="CU27" i="3" s="1"/>
  <c r="AB48" i="3"/>
  <c r="CU28" i="3" s="1"/>
  <c r="AC48" i="3"/>
  <c r="CU29" i="3" s="1"/>
  <c r="AD48" i="3"/>
  <c r="CU30" i="3" s="1"/>
  <c r="AE48" i="3"/>
  <c r="CU31" i="3" s="1"/>
  <c r="AF48" i="3"/>
  <c r="CU32" i="3" s="1"/>
  <c r="B48" i="3"/>
  <c r="C47" i="3"/>
  <c r="CS4" i="3" s="1"/>
  <c r="CT4" i="3" s="1"/>
  <c r="D47" i="3"/>
  <c r="CS6" i="3" s="1"/>
  <c r="CT6" i="3" s="1"/>
  <c r="E47" i="3"/>
  <c r="CS7" i="3" s="1"/>
  <c r="CT7" i="3" s="1"/>
  <c r="F47" i="3"/>
  <c r="CS8" i="3" s="1"/>
  <c r="CT8" i="3" s="1"/>
  <c r="G47" i="3"/>
  <c r="CS9" i="3" s="1"/>
  <c r="CT9" i="3" s="1"/>
  <c r="H47" i="3"/>
  <c r="CS10" i="3" s="1"/>
  <c r="CT10" i="3" s="1"/>
  <c r="I47" i="3"/>
  <c r="J47" i="3"/>
  <c r="CS11" i="3" s="1"/>
  <c r="CT11" i="3" s="1"/>
  <c r="K47" i="3"/>
  <c r="CS12" i="3" s="1"/>
  <c r="CT12" i="3" s="1"/>
  <c r="L47" i="3"/>
  <c r="CS13" i="3" s="1"/>
  <c r="CT13" i="3" s="1"/>
  <c r="M47" i="3"/>
  <c r="CS14" i="3" s="1"/>
  <c r="CT14" i="3" s="1"/>
  <c r="N47" i="3"/>
  <c r="CS15" i="3" s="1"/>
  <c r="CT15" i="3" s="1"/>
  <c r="O47" i="3"/>
  <c r="CS16" i="3" s="1"/>
  <c r="CT16" i="3" s="1"/>
  <c r="P47" i="3"/>
  <c r="CS17" i="3" s="1"/>
  <c r="CT17" i="3" s="1"/>
  <c r="Q47" i="3"/>
  <c r="CS18" i="3" s="1"/>
  <c r="CT18" i="3" s="1"/>
  <c r="S47" i="3"/>
  <c r="CS19" i="3" s="1"/>
  <c r="CT19" i="3" s="1"/>
  <c r="T47" i="3"/>
  <c r="CS20" i="3" s="1"/>
  <c r="CT20" i="3" s="1"/>
  <c r="W47" i="3"/>
  <c r="CS23" i="3" s="1"/>
  <c r="CT23" i="3" s="1"/>
  <c r="X47" i="3"/>
  <c r="CS24" i="3" s="1"/>
  <c r="CT24" i="3" s="1"/>
  <c r="Y47" i="3"/>
  <c r="CS25" i="3" s="1"/>
  <c r="CT25" i="3" s="1"/>
  <c r="Z47" i="3"/>
  <c r="CS26" i="3" s="1"/>
  <c r="CT26" i="3" s="1"/>
  <c r="AA47" i="3"/>
  <c r="CS27" i="3" s="1"/>
  <c r="CT27" i="3" s="1"/>
  <c r="AB47" i="3"/>
  <c r="CS28" i="3" s="1"/>
  <c r="CT28" i="3" s="1"/>
  <c r="AC47" i="3"/>
  <c r="CS29" i="3" s="1"/>
  <c r="CT29" i="3" s="1"/>
  <c r="AD47" i="3"/>
  <c r="CS30" i="3" s="1"/>
  <c r="CT30" i="3" s="1"/>
  <c r="AE47" i="3"/>
  <c r="CS31" i="3" s="1"/>
  <c r="CT31" i="3" s="1"/>
  <c r="AF47" i="3"/>
  <c r="CS32" i="3" s="1"/>
  <c r="CT32" i="3" s="1"/>
  <c r="B47" i="3"/>
  <c r="CM17" i="3" l="1"/>
  <c r="CS5" i="3"/>
  <c r="CT5" i="3" s="1"/>
  <c r="CT77" i="3" s="1"/>
  <c r="CM23" i="3"/>
  <c r="CU5" i="3"/>
  <c r="CM47" i="3" l="1"/>
  <c r="CM51" i="3" s="1"/>
  <c r="CM48" i="3"/>
</calcChain>
</file>

<file path=xl/sharedStrings.xml><?xml version="1.0" encoding="utf-8"?>
<sst xmlns="http://schemas.openxmlformats.org/spreadsheetml/2006/main" count="516" uniqueCount="331">
  <si>
    <t>Empresa</t>
  </si>
  <si>
    <t xml:space="preserve">AGROFINA </t>
  </si>
  <si>
    <t>Alianza nutrientes SA</t>
  </si>
  <si>
    <t>ARAUCO ARGENTINA</t>
  </si>
  <si>
    <t>Bersabar SA</t>
  </si>
  <si>
    <t>ASTILLERO Paraná Sur</t>
  </si>
  <si>
    <t>Banco MACRO</t>
  </si>
  <si>
    <t xml:space="preserve">GABILONDO </t>
  </si>
  <si>
    <t>CERV QUILMES E ISENBECK</t>
  </si>
  <si>
    <t>Grupo NEF</t>
  </si>
  <si>
    <t xml:space="preserve">DISTRIHOGAR </t>
  </si>
  <si>
    <t>TECMACO</t>
  </si>
  <si>
    <t>EITTOR</t>
  </si>
  <si>
    <t>Diego Montero</t>
  </si>
  <si>
    <t>FERROZINC RED ACINDAR</t>
  </si>
  <si>
    <t xml:space="preserve">INDUFER </t>
  </si>
  <si>
    <t>NA SA</t>
  </si>
  <si>
    <t>PAPELERA DEL PLATA S.A</t>
  </si>
  <si>
    <t xml:space="preserve">TENARIS </t>
  </si>
  <si>
    <t>TERMINAL ZARATE SA</t>
  </si>
  <si>
    <t>TOYOTA ARGENTINA SA</t>
  </si>
  <si>
    <t>ZAPLAST</t>
  </si>
  <si>
    <t xml:space="preserve">ZARCAM </t>
  </si>
  <si>
    <t xml:space="preserve">Leonardo Corvini </t>
  </si>
  <si>
    <t xml:space="preserve">FLEXBIT </t>
  </si>
  <si>
    <t xml:space="preserve">SONIDO STADIUM </t>
  </si>
  <si>
    <t>BIOTECK</t>
  </si>
  <si>
    <t>Osvaldo Fiore y Polito</t>
  </si>
  <si>
    <t xml:space="preserve">GRANJA 3 ARROYOS </t>
  </si>
  <si>
    <t xml:space="preserve">BARBAELLA </t>
  </si>
  <si>
    <t>Delta Dock</t>
  </si>
  <si>
    <t>Nueva Metropol</t>
  </si>
  <si>
    <t>Transferencias monetarias</t>
  </si>
  <si>
    <t>Aporte Monetario</t>
  </si>
  <si>
    <t>Master Bus</t>
  </si>
  <si>
    <t>Contenedores 1000l</t>
  </si>
  <si>
    <t>Cajas de guantes 100 u.</t>
  </si>
  <si>
    <t xml:space="preserve">Anteojos </t>
  </si>
  <si>
    <t>Alcohol en gel litros</t>
  </si>
  <si>
    <t>Alcohol isopropílico - lts</t>
  </si>
  <si>
    <t>Alcohol sanitizante - botellas de  500 cc</t>
  </si>
  <si>
    <t>Agua Mineral - botellas de 500 cc</t>
  </si>
  <si>
    <t>Mamelucos</t>
  </si>
  <si>
    <t>Camas</t>
  </si>
  <si>
    <t>Colchones</t>
  </si>
  <si>
    <t>Viandas</t>
  </si>
  <si>
    <t xml:space="preserve">Aires acondiconado 2250 fc </t>
  </si>
  <si>
    <t>Aires acondicionados - AA 2.800</t>
  </si>
  <si>
    <t>Aires acondicionados - AA 5.000</t>
  </si>
  <si>
    <t>Barbijos</t>
  </si>
  <si>
    <t>Barbijos 9-95</t>
  </si>
  <si>
    <t xml:space="preserve">Cofias </t>
  </si>
  <si>
    <t>Cubre botas</t>
  </si>
  <si>
    <t>Tubos de oxígeno 10 m3</t>
  </si>
  <si>
    <t>Tubos de oxígeno 6mt3</t>
  </si>
  <si>
    <t>Máscaras de protección facial</t>
  </si>
  <si>
    <t>Generadores</t>
  </si>
  <si>
    <t>Termómetros</t>
  </si>
  <si>
    <t>Tensiometros</t>
  </si>
  <si>
    <t>Camionetas Hilux 4x2</t>
  </si>
  <si>
    <t>Camionetas Hilux 4x4</t>
  </si>
  <si>
    <t>Vallas de 3 mts</t>
  </si>
  <si>
    <t>Pantalla Led</t>
  </si>
  <si>
    <t>Alq. Contenedor x día</t>
  </si>
  <si>
    <t>Arco de desinfección</t>
  </si>
  <si>
    <t>Termometro WiFi</t>
  </si>
  <si>
    <t>Frazadas</t>
  </si>
  <si>
    <t>Almohadas</t>
  </si>
  <si>
    <t>Total donado por la empresa</t>
  </si>
  <si>
    <t>Tipos de insumos donados</t>
  </si>
  <si>
    <t>Producto</t>
  </si>
  <si>
    <t>Stock generado a partir de las donaciones</t>
  </si>
  <si>
    <t>Valor monetario</t>
  </si>
  <si>
    <t>Cantidad de empresas que donaron el insumo</t>
  </si>
  <si>
    <t>Total por insumo</t>
  </si>
  <si>
    <t>Empresas por tipo de insumo</t>
  </si>
  <si>
    <t>Valores por unidad</t>
  </si>
  <si>
    <t>Cajas de guantes 100 u</t>
  </si>
  <si>
    <t>Contenedores 1000 lts</t>
  </si>
  <si>
    <t>Frazada</t>
  </si>
  <si>
    <t>Almohada</t>
  </si>
  <si>
    <t>Aires acondicionado 2250 fc</t>
  </si>
  <si>
    <t>Barbijos N-95</t>
  </si>
  <si>
    <t>Tubos de oxígeno 10mt3</t>
  </si>
  <si>
    <t>Generador 505 kva back up x mes</t>
  </si>
  <si>
    <t>Camionetas Hilux 4x2 pat h mod 2008 ambulancia</t>
  </si>
  <si>
    <t>Camionetas Hilux 4x4 carrozada</t>
  </si>
  <si>
    <t>alq Vallas de 3 mts</t>
  </si>
  <si>
    <t>Pantalla Led x mes</t>
  </si>
  <si>
    <t>alq Contenedor x dìa</t>
  </si>
  <si>
    <t>termómetro wi fi</t>
  </si>
  <si>
    <t>Carrefour</t>
  </si>
  <si>
    <t>Cloro lts</t>
  </si>
  <si>
    <t>Agua Oxigenada lts</t>
  </si>
  <si>
    <t>Vitamina B1, B2, B5, B6</t>
  </si>
  <si>
    <t>Sol. Fisiológica 500 ml</t>
  </si>
  <si>
    <t>Paracetamol blister</t>
  </si>
  <si>
    <t>Sol. Dextrosa 100 ml</t>
  </si>
  <si>
    <t>Jeringa 10 ml</t>
  </si>
  <si>
    <t>Guía Macro goteo estéril</t>
  </si>
  <si>
    <t>Cinta hipoalergénica 2.5 cm</t>
  </si>
  <si>
    <t>Cloro lt</t>
  </si>
  <si>
    <t>Arroz 1 kg</t>
  </si>
  <si>
    <t>Fideos 500 gramos</t>
  </si>
  <si>
    <t>Harina 1 kg</t>
  </si>
  <si>
    <t>Fideos tallarín 500 gms</t>
  </si>
  <si>
    <t>Arroz bolsa de 1 kg</t>
  </si>
  <si>
    <t>Fideo tirabuzón 500 grs</t>
  </si>
  <si>
    <t>Harina bolsa 1 kg</t>
  </si>
  <si>
    <t>Fideos tallarines bolsas de 500 grs</t>
  </si>
  <si>
    <t>Transportes Ibarra</t>
  </si>
  <si>
    <t>Alquiler de camion para traslado</t>
  </si>
  <si>
    <t>Alquiler de camión para traslado</t>
  </si>
  <si>
    <t>SOCIEDAD RURAL</t>
  </si>
  <si>
    <t>Mameluco Tyvek</t>
  </si>
  <si>
    <t>Badrogyl bidon 5 lt</t>
  </si>
  <si>
    <t>Producto Biox</t>
  </si>
  <si>
    <t>Bidón Bagodryl</t>
  </si>
  <si>
    <t>Club de Leones</t>
  </si>
  <si>
    <t>Prod. Biox kg</t>
  </si>
  <si>
    <t>Alquiler de auto elevador</t>
  </si>
  <si>
    <t>Auto elevador</t>
  </si>
  <si>
    <t>Alquiler de baños químicos</t>
  </si>
  <si>
    <t>COSEMA</t>
  </si>
  <si>
    <t>Limpieza de baños químicos</t>
  </si>
  <si>
    <t>Alquiler baño químico</t>
  </si>
  <si>
    <t>Limpieza baño químico</t>
  </si>
  <si>
    <t>Cristian Álvarez</t>
  </si>
  <si>
    <t>Banco Galicia</t>
  </si>
  <si>
    <t>Máscaras Faciales - médicos</t>
  </si>
  <si>
    <t>Mascaras faciales- pacientes</t>
  </si>
  <si>
    <t>Máscaras faciales - médicos</t>
  </si>
  <si>
    <t>Máscaras faciales - pacientes</t>
  </si>
  <si>
    <t>Clariant</t>
  </si>
  <si>
    <t>Algodón 500 grs.</t>
  </si>
  <si>
    <t>Algodón 500 grs</t>
  </si>
  <si>
    <t>Camisolines descartables</t>
  </si>
  <si>
    <t>Tela adhesiva</t>
  </si>
  <si>
    <t>Tela Adhesiva</t>
  </si>
  <si>
    <t>Pampa Energía</t>
  </si>
  <si>
    <t>Jeringas 5 ml</t>
  </si>
  <si>
    <t>Jeringa5 ml</t>
  </si>
  <si>
    <t>Becozym</t>
  </si>
  <si>
    <t>Salbutamol</t>
  </si>
  <si>
    <t>Sales de rehidratación</t>
  </si>
  <si>
    <t>Amoxixilina</t>
  </si>
  <si>
    <t>Amoxicilina</t>
  </si>
  <si>
    <t>Cofco</t>
  </si>
  <si>
    <t>Kartodromo Internacional</t>
  </si>
  <si>
    <t>Garbarino</t>
  </si>
  <si>
    <t>Microondas</t>
  </si>
  <si>
    <t>MOLCA</t>
  </si>
  <si>
    <t>Pasta BOX</t>
  </si>
  <si>
    <t>Galletas Oblea (paquete)</t>
  </si>
  <si>
    <t xml:space="preserve">Pasta BOX </t>
  </si>
  <si>
    <t xml:space="preserve">Obleas Galletas </t>
  </si>
  <si>
    <t>FEMSA</t>
  </si>
  <si>
    <t>Botellas de gaseosa 600 cc</t>
  </si>
  <si>
    <t>Gaseosa - botellas de 600 cc</t>
  </si>
  <si>
    <t>DONACIONES EN ESPECIE</t>
  </si>
  <si>
    <t>HERRAMENTAL</t>
  </si>
  <si>
    <t>AXION ENERGY</t>
  </si>
  <si>
    <t>Barbijos 3M 8210</t>
  </si>
  <si>
    <t>Pistolas temperatura ut 305-r</t>
  </si>
  <si>
    <t>SONDA FOLEY ESTERIL DESCARTABLE 2 VIAS N 12</t>
  </si>
  <si>
    <t>$ 266,50</t>
  </si>
  <si>
    <t>rusch</t>
  </si>
  <si>
    <t>$ 2.665,00</t>
  </si>
  <si>
    <t>SONDA FOLEY ESTERIL DESCARTABLE 2 VIAS N 14</t>
  </si>
  <si>
    <t>$ 102,25</t>
  </si>
  <si>
    <t>keyru</t>
  </si>
  <si>
    <t>$ 1.022,45</t>
  </si>
  <si>
    <t>SONDA FOLEY ESTERIL DESCARTABLE 2 VIAS N 16</t>
  </si>
  <si>
    <t>$ 69,55</t>
  </si>
  <si>
    <t>well lead</t>
  </si>
  <si>
    <t>$ 695,50</t>
  </si>
  <si>
    <t>SONDA FOLEY ESTERIL DESCARTABLE 2 VIAS N 18</t>
  </si>
  <si>
    <t>SONDA FOLEY ESTERIL DESCARTABLE 3 VIAS N 18</t>
  </si>
  <si>
    <t>$ 94,06</t>
  </si>
  <si>
    <t>$ 940,55</t>
  </si>
  <si>
    <t>SONDA FOLEY ESTERIL DESCARTABLE 2 VIAS N 20</t>
  </si>
  <si>
    <t>SONDA FOLEY ESTERIL DESCARTABLE 3 VIAS N 20</t>
  </si>
  <si>
    <t>SONDA FOLEY ESTERIL DESCARTABLE 3 VIAS N 22</t>
  </si>
  <si>
    <t>SONDA NASOGASTRICA TIPO K31</t>
  </si>
  <si>
    <t>$ 25,56</t>
  </si>
  <si>
    <t>tomfac-first</t>
  </si>
  <si>
    <t>$ 511,20</t>
  </si>
  <si>
    <t>SONDA NASOGASTRICA TIPO K33</t>
  </si>
  <si>
    <t>$ 19,44</t>
  </si>
  <si>
    <t>$ 194,35</t>
  </si>
  <si>
    <t>SONDA P/ASPIRACION TIPO K32</t>
  </si>
  <si>
    <t>$ 29,89</t>
  </si>
  <si>
    <t>$ 298,87</t>
  </si>
  <si>
    <t>SONDA PARA INTUBACION GASTRICA TIPO K10</t>
  </si>
  <si>
    <t>$ 41,99</t>
  </si>
  <si>
    <t>$ 2099,50</t>
  </si>
  <si>
    <t xml:space="preserve">TELA ADHESIVA 2,5CM </t>
  </si>
  <si>
    <t>$ 49,14</t>
  </si>
  <si>
    <t>euromix</t>
  </si>
  <si>
    <t>$ 491,40</t>
  </si>
  <si>
    <t>TELA ADHESIVA 10CM rollo</t>
  </si>
  <si>
    <t>$ 196,69</t>
  </si>
  <si>
    <t>$ 1.1180,14</t>
  </si>
  <si>
    <t>TELA ADHESIVA 5CM caja</t>
  </si>
  <si>
    <t>$ 726,70</t>
  </si>
  <si>
    <t>maxitel</t>
  </si>
  <si>
    <t>tubo</t>
  </si>
  <si>
    <t>$ 7.267,00</t>
  </si>
  <si>
    <t>TELA ADHESIVA HIPOALERGENICA 5CM rollos</t>
  </si>
  <si>
    <t>$ 93,93</t>
  </si>
  <si>
    <t>pore hipoalergic</t>
  </si>
  <si>
    <t>TELA ADHESIVA HIPOALERGENICA 2,5CM rollos</t>
  </si>
  <si>
    <t>$ 46,93</t>
  </si>
  <si>
    <t>TUBO ENDOTRAQUEAL ESTERIL DESCARTABLE N2,5 SIN BALON</t>
  </si>
  <si>
    <t>$ 87,30</t>
  </si>
  <si>
    <t>$ 872,95</t>
  </si>
  <si>
    <t>TUBO ENDOTRAQUEAL ESTERIL DESCARTABLE N3,5 SIN BALON</t>
  </si>
  <si>
    <t>TUBO ENDOTRAQUEAL ESTERIL DESCARTABLE N4 SIN BALON</t>
  </si>
  <si>
    <t>TUBO ENDOTRAQUEAL ESTERIL DESCARTABLE N4,5 SIN BALON</t>
  </si>
  <si>
    <t>TUBO ENDOTRAQUEAL ESTERIL DESCARTABLE N5 CON BALON</t>
  </si>
  <si>
    <t>$ 116,87</t>
  </si>
  <si>
    <t>$ 1.168,70</t>
  </si>
  <si>
    <t>TUBO ENDOTRAQUEAL ESTERIL DESCARTABLE N5 SIN BALON</t>
  </si>
  <si>
    <t>TUBO ENDOTRAQUEAL ESTERIL DESCARTABLE N5,5 SIN BALON</t>
  </si>
  <si>
    <t>TUBO ENDOTRAQUEAL ESTERIL DESCARTABLE N5,5 CON BALON</t>
  </si>
  <si>
    <t>TUBO ENDOTRAQUEAL ESTERIL DESCARTABLE N7 SIN BALON</t>
  </si>
  <si>
    <t>TUBO ENDOTRAQUEAL ESTERIL DESCARTABLE N7 CON BALON</t>
  </si>
  <si>
    <t>$ 253,50</t>
  </si>
  <si>
    <t>portex</t>
  </si>
  <si>
    <t>$ 2.535,00</t>
  </si>
  <si>
    <t>TUBO ENDOTRAQUEAL ESTERIL DESCARTABLE N7,5 CON BALON</t>
  </si>
  <si>
    <t>TUBO ENDOTRAQUEAL ESTERIL DESCARTABLE N8 CON BALON</t>
  </si>
  <si>
    <t>TUBO ENDOTRAQUEAL ESTERIL DESCARTABLE N6,5 CON BALON</t>
  </si>
  <si>
    <t>PRODUCTO</t>
  </si>
  <si>
    <t>PRECIO S/IVA</t>
  </si>
  <si>
    <t>MARCA</t>
  </si>
  <si>
    <t>OBSERVACIONES</t>
  </si>
  <si>
    <t>CANTIDAD</t>
  </si>
  <si>
    <t>TOTAL S/ IVA</t>
  </si>
  <si>
    <t>Sonda Foley estéril   descartable</t>
  </si>
  <si>
    <t>Sonda nasogástrica varios tipos</t>
  </si>
  <si>
    <t>Sonda para aspiración</t>
  </si>
  <si>
    <t>Tela adhesiva hipoalergénica</t>
  </si>
  <si>
    <t xml:space="preserve">Tela adhesiva rollos </t>
  </si>
  <si>
    <t>Tubo endotraqueal estéril varias medidas</t>
  </si>
  <si>
    <t>TUBO ENDOTRAQUEAL ESTERIL DESCARTABLE N8,5 CON BALON</t>
  </si>
  <si>
    <t>TUBO OROFARINGEO DE GUEDEL N000 adulto</t>
  </si>
  <si>
    <t>$ 50,57</t>
  </si>
  <si>
    <t>$ 2528,50</t>
  </si>
  <si>
    <t>TUBO OROFARINGEO DE GUEDEL N00 pediátrico</t>
  </si>
  <si>
    <t>AGUJA HIPODERMICA CALIBRE 50/8</t>
  </si>
  <si>
    <t>$ 1,72</t>
  </si>
  <si>
    <t>AGUJA HIPODERMICA CALIBRE 25/8</t>
  </si>
  <si>
    <t>$ 1,44</t>
  </si>
  <si>
    <t>AGUJA HIPODERMICA CALIBRE 40/8</t>
  </si>
  <si>
    <t>AGUJA HIPODERMICA CALIBRE 16/5</t>
  </si>
  <si>
    <t>$ 1,37</t>
  </si>
  <si>
    <t>ALGODÓN HIDROFILO 500GRS</t>
  </si>
  <si>
    <t>$ 286,00</t>
  </si>
  <si>
    <t>condesa</t>
  </si>
  <si>
    <t>$ 2.860,00</t>
  </si>
  <si>
    <t>ANTIPARRAS TRASLUCIDAS</t>
  </si>
  <si>
    <t>importada</t>
  </si>
  <si>
    <t>BIGOTERAS K27 PEDIATRICO</t>
  </si>
  <si>
    <t>$ 66,95</t>
  </si>
  <si>
    <t>$ 669,50</t>
  </si>
  <si>
    <t>BOLSA COLECTORA DE ORINA ADULTO</t>
  </si>
  <si>
    <t>$ 35,75</t>
  </si>
  <si>
    <t>$ 357,50</t>
  </si>
  <si>
    <t>BOLSA RESUCITADORA COMPLETA PEDIATRICA</t>
  </si>
  <si>
    <t>$ 1765,40</t>
  </si>
  <si>
    <t>Eq de reanimacion desc PVC</t>
  </si>
  <si>
    <t>$ 10.592,40</t>
  </si>
  <si>
    <t>BOLSA RESUCITADORA COMPLETA ADULTO</t>
  </si>
  <si>
    <t>CAMISOLINES DESCARTABLES</t>
  </si>
  <si>
    <t>$ 526,50</t>
  </si>
  <si>
    <t>induset</t>
  </si>
  <si>
    <t>R Camisolin m/l p/ribb</t>
  </si>
  <si>
    <t>$ 5.265,00</t>
  </si>
  <si>
    <t>CATETER C/ALETA FIJADORA T/ABBOCATH VARIAS MEDIDAS N16</t>
  </si>
  <si>
    <t>$ 22,23</t>
  </si>
  <si>
    <t>CATETER C/ALETA FIJADORA T/ABBOCATH N18</t>
  </si>
  <si>
    <t>CATETER C/ALETA FIJADORA T/ABBOCATH N20</t>
  </si>
  <si>
    <t>CATETER C/ALETA FIJADORA T/ABBOCATH N22</t>
  </si>
  <si>
    <t>$ 22,30</t>
  </si>
  <si>
    <t>CATETER C/ALETA FIJADORA T/ABBOCATH N14</t>
  </si>
  <si>
    <t>CATETER P/INFUSION INTRAVENOSA T/ABBOCATH N24</t>
  </si>
  <si>
    <t>CUBRECAMILLA TELA 1X2 MTS. 30GRS</t>
  </si>
  <si>
    <t>$ 80,59</t>
  </si>
  <si>
    <t>R Cubrecamilla elast</t>
  </si>
  <si>
    <t>DESCARTADOR DE AGUJA 6LT</t>
  </si>
  <si>
    <t>$ 223,60</t>
  </si>
  <si>
    <t>interlife</t>
  </si>
  <si>
    <t>7lt</t>
  </si>
  <si>
    <t>$ 2.236,00</t>
  </si>
  <si>
    <t>GUIA MACROGOTERO ESTERIL DESCARTABLE</t>
  </si>
  <si>
    <t>$ 20,35</t>
  </si>
  <si>
    <t>$ 1017,50</t>
  </si>
  <si>
    <t>JERINGA 5ML S/AGUUJA DESCARTABLE 5CC</t>
  </si>
  <si>
    <t>$ 5,53</t>
  </si>
  <si>
    <t>JERINGA 10ML 10CC</t>
  </si>
  <si>
    <t>$ 8,97</t>
  </si>
  <si>
    <t>LLAVE DE TRES VIAS ESTERIL sin prolongador</t>
  </si>
  <si>
    <t>$ 24,05</t>
  </si>
  <si>
    <t>$ 1202,50</t>
  </si>
  <si>
    <t>MASCARA DE OXIGENO CON 6% DE OXIGENO PEDIATRICA</t>
  </si>
  <si>
    <t>$ 184,60</t>
  </si>
  <si>
    <t>Mascara de oxígeno pediat c/reserv y tub WELL LE</t>
  </si>
  <si>
    <t>$ 1.476,80</t>
  </si>
  <si>
    <t>MASCARA LARINGEA N5</t>
  </si>
  <si>
    <t>$ 1326,00</t>
  </si>
  <si>
    <t>$ 13.260,00</t>
  </si>
  <si>
    <t>Tubo oronfaringeo</t>
  </si>
  <si>
    <t>Aguja hipodérmica</t>
  </si>
  <si>
    <t>VITCO</t>
  </si>
  <si>
    <t>Antiparras traslucida</t>
  </si>
  <si>
    <t>Bigoteras pediátrico k27</t>
  </si>
  <si>
    <t>Bolsa colectora de orina</t>
  </si>
  <si>
    <t xml:space="preserve">Bolsa resucitadora </t>
  </si>
  <si>
    <t>Cateter varias medidas</t>
  </si>
  <si>
    <t>Cubrecamilla Tela</t>
  </si>
  <si>
    <t>Descartador de aguja</t>
  </si>
  <si>
    <t>Guía macrogotero</t>
  </si>
  <si>
    <t>Llave de tres vía estéril</t>
  </si>
  <si>
    <t>Máscara de oxígeno pediátrica</t>
  </si>
  <si>
    <t>Máscara laringe N5</t>
  </si>
  <si>
    <t>ANEXO I</t>
  </si>
  <si>
    <t>CAMERON</t>
  </si>
  <si>
    <t>Softys papelera</t>
  </si>
  <si>
    <t>FRAVEGA - Zárate</t>
  </si>
  <si>
    <t>Notebook EXO Smart E13X  Intel Celeron N3350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</si>
</sst>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-[$$-2C0A]\ * #,##0.00_-;\-[$$-2C0A]\ * #,##0.00_-;_-[$$-2C0A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6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8.5"/>
      <color theme="1"/>
      <name val="Times New Roman"/>
      <family val="1"/>
    </font>
    <font>
      <b/>
      <sz val="4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CC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1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vertical="center" wrapText="1" readingOrder="1"/>
    </xf>
    <xf numFmtId="0" fontId="4" fillId="3" borderId="1" xfId="0" applyFont="1" applyFill="1" applyBorder="1" applyAlignment="1">
      <alignment horizontal="left" vertical="center" wrapText="1" readingOrder="1"/>
    </xf>
    <xf numFmtId="165" fontId="2" fillId="0" borderId="0" xfId="2" applyNumberFormat="1" applyFont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/>
    <xf numFmtId="164" fontId="0" fillId="0" borderId="1" xfId="2" applyFont="1" applyBorder="1"/>
    <xf numFmtId="164" fontId="0" fillId="5" borderId="1" xfId="2" applyFont="1" applyFill="1" applyBorder="1"/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3" borderId="3" xfId="0" applyFill="1" applyBorder="1"/>
    <xf numFmtId="165" fontId="0" fillId="0" borderId="1" xfId="2" applyNumberFormat="1" applyFont="1" applyBorder="1"/>
    <xf numFmtId="0" fontId="2" fillId="3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 readingOrder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/>
    </xf>
    <xf numFmtId="164" fontId="0" fillId="7" borderId="1" xfId="2" applyFont="1" applyFill="1" applyBorder="1"/>
    <xf numFmtId="0" fontId="0" fillId="0" borderId="1" xfId="0" applyFill="1" applyBorder="1" applyAlignment="1">
      <alignment horizontal="center" vertical="justify" wrapText="1"/>
    </xf>
    <xf numFmtId="0" fontId="4" fillId="0" borderId="1" xfId="0" applyFont="1" applyFill="1" applyBorder="1" applyAlignment="1">
      <alignment horizontal="center" vertical="justify" wrapText="1"/>
    </xf>
    <xf numFmtId="0" fontId="0" fillId="0" borderId="4" xfId="0" applyFill="1" applyBorder="1" applyAlignment="1">
      <alignment horizontal="center" vertical="justify" wrapText="1"/>
    </xf>
    <xf numFmtId="0" fontId="0" fillId="0" borderId="4" xfId="0" applyBorder="1" applyAlignment="1">
      <alignment horizontal="center"/>
    </xf>
    <xf numFmtId="164" fontId="2" fillId="0" borderId="0" xfId="0" applyNumberFormat="1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165" fontId="0" fillId="0" borderId="0" xfId="2" applyNumberFormat="1" applyFont="1" applyFill="1" applyBorder="1"/>
    <xf numFmtId="44" fontId="0" fillId="0" borderId="0" xfId="0" applyNumberFormat="1" applyFill="1" applyBorder="1"/>
    <xf numFmtId="0" fontId="4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4" borderId="0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0" fillId="3" borderId="5" xfId="0" applyFill="1" applyBorder="1" applyAlignment="1">
      <alignment horizontal="left" vertical="center" wrapText="1" readingOrder="1"/>
    </xf>
    <xf numFmtId="164" fontId="0" fillId="0" borderId="5" xfId="2" applyFont="1" applyFill="1" applyBorder="1"/>
    <xf numFmtId="164" fontId="0" fillId="0" borderId="0" xfId="0" applyNumberFormat="1"/>
    <xf numFmtId="0" fontId="0" fillId="0" borderId="0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164" fontId="0" fillId="0" borderId="1" xfId="2" applyFont="1" applyFill="1" applyBorder="1"/>
    <xf numFmtId="0" fontId="0" fillId="0" borderId="6" xfId="0" applyFill="1" applyBorder="1" applyAlignment="1">
      <alignment horizontal="center" vertical="center" wrapText="1"/>
    </xf>
    <xf numFmtId="0" fontId="0" fillId="3" borderId="0" xfId="0" applyFill="1" applyBorder="1"/>
    <xf numFmtId="164" fontId="0" fillId="0" borderId="6" xfId="2" applyFont="1" applyFill="1" applyBorder="1"/>
    <xf numFmtId="44" fontId="0" fillId="0" borderId="1" xfId="0" applyNumberFormat="1" applyBorder="1" applyAlignment="1">
      <alignment horizontal="center"/>
    </xf>
    <xf numFmtId="44" fontId="0" fillId="0" borderId="1" xfId="0" applyNumberFormat="1" applyBorder="1"/>
    <xf numFmtId="0" fontId="0" fillId="0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0" xfId="0" applyFill="1" applyAlignment="1">
      <alignment horizontal="center" vertical="center" textRotation="90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165" fontId="0" fillId="3" borderId="1" xfId="2" applyNumberFormat="1" applyFont="1" applyFill="1" applyBorder="1"/>
    <xf numFmtId="0" fontId="0" fillId="3" borderId="1" xfId="0" applyFill="1" applyBorder="1" applyAlignment="1">
      <alignment horizontal="center"/>
    </xf>
    <xf numFmtId="0" fontId="0" fillId="3" borderId="1" xfId="1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left" vertical="center"/>
    </xf>
    <xf numFmtId="0" fontId="0" fillId="8" borderId="0" xfId="0" applyFill="1"/>
    <xf numFmtId="0" fontId="0" fillId="8" borderId="0" xfId="0" applyFill="1" applyAlignment="1">
      <alignment horizontal="center"/>
    </xf>
    <xf numFmtId="0" fontId="0" fillId="3" borderId="5" xfId="0" applyFill="1" applyBorder="1"/>
    <xf numFmtId="0" fontId="0" fillId="3" borderId="2" xfId="0" applyFill="1" applyBorder="1"/>
    <xf numFmtId="164" fontId="2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right" vertical="center" wrapText="1"/>
    </xf>
    <xf numFmtId="0" fontId="7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 wrapText="1"/>
    </xf>
    <xf numFmtId="0" fontId="7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8" fontId="8" fillId="0" borderId="10" xfId="0" applyNumberFormat="1" applyFont="1" applyBorder="1" applyAlignment="1">
      <alignment vertical="center" wrapText="1"/>
    </xf>
    <xf numFmtId="0" fontId="6" fillId="9" borderId="7" xfId="0" applyFont="1" applyFill="1" applyBorder="1" applyAlignment="1">
      <alignment vertical="center" wrapText="1"/>
    </xf>
    <xf numFmtId="0" fontId="6" fillId="9" borderId="8" xfId="0" applyFont="1" applyFill="1" applyBorder="1" applyAlignment="1">
      <alignment vertical="center" wrapText="1"/>
    </xf>
    <xf numFmtId="0" fontId="6" fillId="9" borderId="8" xfId="0" applyFont="1" applyFill="1" applyBorder="1" applyAlignment="1">
      <alignment horizontal="right" vertical="center" wrapText="1"/>
    </xf>
    <xf numFmtId="0" fontId="6" fillId="9" borderId="8" xfId="0" applyFont="1" applyFill="1" applyBorder="1" applyAlignment="1">
      <alignment horizontal="left" vertical="center" wrapText="1" indent="1"/>
    </xf>
    <xf numFmtId="166" fontId="8" fillId="0" borderId="10" xfId="2" applyNumberFormat="1" applyFont="1" applyBorder="1" applyAlignment="1">
      <alignment vertical="center" wrapText="1"/>
    </xf>
    <xf numFmtId="43" fontId="8" fillId="0" borderId="8" xfId="3" applyFont="1" applyBorder="1" applyAlignment="1">
      <alignment vertical="center" wrapText="1"/>
    </xf>
    <xf numFmtId="43" fontId="8" fillId="0" borderId="10" xfId="3" applyFont="1" applyBorder="1" applyAlignment="1">
      <alignment vertical="center" wrapText="1"/>
    </xf>
    <xf numFmtId="43" fontId="0" fillId="0" borderId="0" xfId="3" applyFont="1"/>
    <xf numFmtId="43" fontId="0" fillId="0" borderId="0" xfId="0" applyNumberFormat="1"/>
    <xf numFmtId="0" fontId="8" fillId="5" borderId="10" xfId="0" applyFont="1" applyFill="1" applyBorder="1" applyAlignment="1">
      <alignment horizontal="right" vertical="center" wrapText="1"/>
    </xf>
    <xf numFmtId="3" fontId="0" fillId="0" borderId="0" xfId="0" applyNumberFormat="1"/>
    <xf numFmtId="6" fontId="8" fillId="0" borderId="10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8" xfId="0" applyFont="1" applyBorder="1" applyAlignment="1">
      <alignment vertical="center" wrapText="1"/>
    </xf>
    <xf numFmtId="6" fontId="8" fillId="0" borderId="8" xfId="0" applyNumberFormat="1" applyFont="1" applyBorder="1" applyAlignment="1">
      <alignment horizontal="center" vertical="center" wrapText="1"/>
    </xf>
    <xf numFmtId="6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horizontal="right" vertical="center" wrapText="1"/>
    </xf>
    <xf numFmtId="0" fontId="9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5" borderId="8" xfId="0" applyFont="1" applyFill="1" applyBorder="1" applyAlignment="1">
      <alignment horizontal="right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11" fillId="2" borderId="0" xfId="0" applyFont="1" applyFill="1"/>
    <xf numFmtId="0" fontId="6" fillId="0" borderId="14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8" fillId="5" borderId="14" xfId="0" applyFont="1" applyFill="1" applyBorder="1" applyAlignment="1">
      <alignment horizontal="right" vertical="center" wrapText="1"/>
    </xf>
    <xf numFmtId="0" fontId="8" fillId="5" borderId="9" xfId="0" applyFont="1" applyFill="1" applyBorder="1" applyAlignment="1">
      <alignment horizontal="righ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4">
    <cellStyle name="Millares" xfId="3" builtinId="3"/>
    <cellStyle name="Moneda" xfId="2" builtinId="4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Donaciones</a:t>
            </a:r>
            <a:r>
              <a:rPr lang="es-AR" baseline="0"/>
              <a:t> en especie equivalentes en pesos argentinos</a:t>
            </a:r>
            <a:endParaRPr lang="es-A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'Donaciones insumos'!$CM$3</c:f>
              <c:strCache>
                <c:ptCount val="1"/>
                <c:pt idx="0">
                  <c:v>Total donado por la empresa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76-44F7-8B17-B175784CD5B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D76-44F7-8B17-B175784CD5B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76-44F7-8B17-B175784CD5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D76-44F7-8B17-B175784CD5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D76-44F7-8B17-B175784CD5B2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D76-44F7-8B17-B175784CD5B2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D76-44F7-8B17-B175784CD5B2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D76-44F7-8B17-B175784CD5B2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D76-44F7-8B17-B175784CD5B2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BD76-44F7-8B17-B175784CD5B2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D76-44F7-8B17-B175784CD5B2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BD76-44F7-8B17-B175784CD5B2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BD76-44F7-8B17-B175784CD5B2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BD76-44F7-8B17-B175784CD5B2}"/>
                </c:ext>
                <c:ext xmlns:c15="http://schemas.microsoft.com/office/drawing/2012/chart" uri="{CE6537A1-D6FC-4f65-9D91-7224C49458BB}"/>
              </c:extLst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BD76-44F7-8B17-B175784CD5B2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BD76-44F7-8B17-B175784CD5B2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BD76-44F7-8B17-B175784CD5B2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BD76-44F7-8B17-B175784CD5B2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BD76-44F7-8B17-B175784CD5B2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BD76-44F7-8B17-B175784CD5B2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BD76-44F7-8B17-B175784CD5B2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BD76-44F7-8B17-B175784CD5B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'Donaciones insumos'!$A$4:$A$45</c:f>
              <c:strCache>
                <c:ptCount val="42"/>
                <c:pt idx="0">
                  <c:v>AGROFINA </c:v>
                </c:pt>
                <c:pt idx="1">
                  <c:v>ARAUCO ARGENTINA</c:v>
                </c:pt>
                <c:pt idx="2">
                  <c:v>ASTILLERO Paraná Sur</c:v>
                </c:pt>
                <c:pt idx="3">
                  <c:v>Banco MACRO</c:v>
                </c:pt>
                <c:pt idx="4">
                  <c:v>CERV QUILMES E ISENBECK</c:v>
                </c:pt>
                <c:pt idx="5">
                  <c:v>DISTRIHOGAR </c:v>
                </c:pt>
                <c:pt idx="6">
                  <c:v>EITTOR</c:v>
                </c:pt>
                <c:pt idx="7">
                  <c:v>FERROZINC RED ACINDAR</c:v>
                </c:pt>
                <c:pt idx="8">
                  <c:v>INDUFER </c:v>
                </c:pt>
                <c:pt idx="9">
                  <c:v>NA SA</c:v>
                </c:pt>
                <c:pt idx="10">
                  <c:v>PAPELERA DEL PLATA S.A</c:v>
                </c:pt>
                <c:pt idx="11">
                  <c:v>TENARIS </c:v>
                </c:pt>
                <c:pt idx="12">
                  <c:v>TERMINAL ZARATE SA</c:v>
                </c:pt>
                <c:pt idx="13">
                  <c:v>TOYOTA ARGENTINA SA</c:v>
                </c:pt>
                <c:pt idx="14">
                  <c:v>ZAPLAST</c:v>
                </c:pt>
                <c:pt idx="15">
                  <c:v>ZARCAM </c:v>
                </c:pt>
                <c:pt idx="16">
                  <c:v>Leonardo Corvini </c:v>
                </c:pt>
                <c:pt idx="17">
                  <c:v>FLEXBIT </c:v>
                </c:pt>
                <c:pt idx="18">
                  <c:v>SONIDO STADIUM </c:v>
                </c:pt>
                <c:pt idx="19">
                  <c:v>BIOTECK</c:v>
                </c:pt>
                <c:pt idx="20">
                  <c:v>Osvaldo Fiore y Polito</c:v>
                </c:pt>
                <c:pt idx="21">
                  <c:v>Nueva Metropol</c:v>
                </c:pt>
                <c:pt idx="22">
                  <c:v>Carrefour</c:v>
                </c:pt>
                <c:pt idx="23">
                  <c:v>SOCIEDAD RURAL</c:v>
                </c:pt>
                <c:pt idx="24">
                  <c:v>Transportes Ibarra</c:v>
                </c:pt>
                <c:pt idx="25">
                  <c:v>COSEMA</c:v>
                </c:pt>
                <c:pt idx="26">
                  <c:v>Club de Leones</c:v>
                </c:pt>
                <c:pt idx="27">
                  <c:v>Cristian Álvarez</c:v>
                </c:pt>
                <c:pt idx="28">
                  <c:v>Banco Galicia</c:v>
                </c:pt>
                <c:pt idx="29">
                  <c:v>Clariant</c:v>
                </c:pt>
                <c:pt idx="30">
                  <c:v>Pampa Energía</c:v>
                </c:pt>
                <c:pt idx="31">
                  <c:v>Cofco</c:v>
                </c:pt>
                <c:pt idx="32">
                  <c:v>Kartodromo Internacional</c:v>
                </c:pt>
                <c:pt idx="33">
                  <c:v>Garbarino</c:v>
                </c:pt>
                <c:pt idx="34">
                  <c:v>MOLCA</c:v>
                </c:pt>
                <c:pt idx="35">
                  <c:v>FEMSA</c:v>
                </c:pt>
                <c:pt idx="36">
                  <c:v>AXION ENERGY</c:v>
                </c:pt>
                <c:pt idx="37">
                  <c:v>VITCO</c:v>
                </c:pt>
                <c:pt idx="38">
                  <c:v>CAMERON</c:v>
                </c:pt>
                <c:pt idx="39">
                  <c:v>FRAVEGA - Zárate</c:v>
                </c:pt>
                <c:pt idx="40">
                  <c:v>Softys papelera</c:v>
                </c:pt>
                <c:pt idx="41">
                  <c:v>GRANJA 3 ARROYOS </c:v>
                </c:pt>
              </c:strCache>
            </c:strRef>
          </c:cat>
          <c:val>
            <c:numRef>
              <c:f>'Donaciones insumos'!$CM$4:$CM$45</c:f>
              <c:numCache>
                <c:formatCode>_-"$"* #,##0_-;\-"$"* #,##0_-;_-"$"* "-"??_-;_-@_-</c:formatCode>
                <c:ptCount val="42"/>
                <c:pt idx="0">
                  <c:v>122190</c:v>
                </c:pt>
                <c:pt idx="1">
                  <c:v>170066</c:v>
                </c:pt>
                <c:pt idx="2">
                  <c:v>22190</c:v>
                </c:pt>
                <c:pt idx="3">
                  <c:v>2756</c:v>
                </c:pt>
                <c:pt idx="4">
                  <c:v>3016680</c:v>
                </c:pt>
                <c:pt idx="5">
                  <c:v>60000</c:v>
                </c:pt>
                <c:pt idx="6">
                  <c:v>9000</c:v>
                </c:pt>
                <c:pt idx="7">
                  <c:v>36550</c:v>
                </c:pt>
                <c:pt idx="8">
                  <c:v>2500</c:v>
                </c:pt>
                <c:pt idx="9">
                  <c:v>709580</c:v>
                </c:pt>
                <c:pt idx="10">
                  <c:v>840000</c:v>
                </c:pt>
                <c:pt idx="11">
                  <c:v>2615572</c:v>
                </c:pt>
                <c:pt idx="12">
                  <c:v>1621980</c:v>
                </c:pt>
                <c:pt idx="13">
                  <c:v>1050000</c:v>
                </c:pt>
                <c:pt idx="14">
                  <c:v>2700000</c:v>
                </c:pt>
                <c:pt idx="15">
                  <c:v>4500</c:v>
                </c:pt>
                <c:pt idx="16">
                  <c:v>42000</c:v>
                </c:pt>
                <c:pt idx="17">
                  <c:v>15000</c:v>
                </c:pt>
                <c:pt idx="18">
                  <c:v>163350</c:v>
                </c:pt>
                <c:pt idx="19">
                  <c:v>27450</c:v>
                </c:pt>
                <c:pt idx="20">
                  <c:v>10000</c:v>
                </c:pt>
                <c:pt idx="21">
                  <c:v>58500</c:v>
                </c:pt>
                <c:pt idx="22">
                  <c:v>139775</c:v>
                </c:pt>
                <c:pt idx="23">
                  <c:v>58000</c:v>
                </c:pt>
                <c:pt idx="24">
                  <c:v>36000</c:v>
                </c:pt>
                <c:pt idx="25">
                  <c:v>12000</c:v>
                </c:pt>
                <c:pt idx="26">
                  <c:v>11713</c:v>
                </c:pt>
                <c:pt idx="27">
                  <c:v>22020</c:v>
                </c:pt>
                <c:pt idx="28">
                  <c:v>560000</c:v>
                </c:pt>
                <c:pt idx="29">
                  <c:v>107185</c:v>
                </c:pt>
                <c:pt idx="30">
                  <c:v>34335</c:v>
                </c:pt>
                <c:pt idx="31">
                  <c:v>33990</c:v>
                </c:pt>
                <c:pt idx="32">
                  <c:v>51200</c:v>
                </c:pt>
                <c:pt idx="33">
                  <c:v>15430</c:v>
                </c:pt>
                <c:pt idx="34">
                  <c:v>189456</c:v>
                </c:pt>
                <c:pt idx="35">
                  <c:v>302400</c:v>
                </c:pt>
                <c:pt idx="36">
                  <c:v>285000</c:v>
                </c:pt>
                <c:pt idx="37">
                  <c:v>173690.41</c:v>
                </c:pt>
                <c:pt idx="38">
                  <c:v>39445</c:v>
                </c:pt>
                <c:pt idx="39">
                  <c:v>30598</c:v>
                </c:pt>
                <c:pt idx="40">
                  <c:v>704000</c:v>
                </c:pt>
                <c:pt idx="41">
                  <c:v>30000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B1-4A03-B06E-A90EFA3985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-127647296"/>
        <c:axId val="-134231760"/>
      </c:barChart>
      <c:lineChart>
        <c:grouping val="standard"/>
        <c:varyColors val="0"/>
        <c:ser>
          <c:idx val="1"/>
          <c:order val="1"/>
          <c:tx>
            <c:strRef>
              <c:f>'Donaciones insumos'!$CN$3</c:f>
              <c:strCache>
                <c:ptCount val="1"/>
                <c:pt idx="0">
                  <c:v>Tipos de insumos donados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'Donaciones insumos'!$A$4:$A$45</c:f>
              <c:strCache>
                <c:ptCount val="42"/>
                <c:pt idx="0">
                  <c:v>AGROFINA </c:v>
                </c:pt>
                <c:pt idx="1">
                  <c:v>ARAUCO ARGENTINA</c:v>
                </c:pt>
                <c:pt idx="2">
                  <c:v>ASTILLERO Paraná Sur</c:v>
                </c:pt>
                <c:pt idx="3">
                  <c:v>Banco MACRO</c:v>
                </c:pt>
                <c:pt idx="4">
                  <c:v>CERV QUILMES E ISENBECK</c:v>
                </c:pt>
                <c:pt idx="5">
                  <c:v>DISTRIHOGAR </c:v>
                </c:pt>
                <c:pt idx="6">
                  <c:v>EITTOR</c:v>
                </c:pt>
                <c:pt idx="7">
                  <c:v>FERROZINC RED ACINDAR</c:v>
                </c:pt>
                <c:pt idx="8">
                  <c:v>INDUFER </c:v>
                </c:pt>
                <c:pt idx="9">
                  <c:v>NA SA</c:v>
                </c:pt>
                <c:pt idx="10">
                  <c:v>PAPELERA DEL PLATA S.A</c:v>
                </c:pt>
                <c:pt idx="11">
                  <c:v>TENARIS </c:v>
                </c:pt>
                <c:pt idx="12">
                  <c:v>TERMINAL ZARATE SA</c:v>
                </c:pt>
                <c:pt idx="13">
                  <c:v>TOYOTA ARGENTINA SA</c:v>
                </c:pt>
                <c:pt idx="14">
                  <c:v>ZAPLAST</c:v>
                </c:pt>
                <c:pt idx="15">
                  <c:v>ZARCAM </c:v>
                </c:pt>
                <c:pt idx="16">
                  <c:v>Leonardo Corvini </c:v>
                </c:pt>
                <c:pt idx="17">
                  <c:v>FLEXBIT </c:v>
                </c:pt>
                <c:pt idx="18">
                  <c:v>SONIDO STADIUM </c:v>
                </c:pt>
                <c:pt idx="19">
                  <c:v>BIOTECK</c:v>
                </c:pt>
                <c:pt idx="20">
                  <c:v>Osvaldo Fiore y Polito</c:v>
                </c:pt>
                <c:pt idx="21">
                  <c:v>Nueva Metropol</c:v>
                </c:pt>
                <c:pt idx="22">
                  <c:v>Carrefour</c:v>
                </c:pt>
                <c:pt idx="23">
                  <c:v>SOCIEDAD RURAL</c:v>
                </c:pt>
                <c:pt idx="24">
                  <c:v>Transportes Ibarra</c:v>
                </c:pt>
                <c:pt idx="25">
                  <c:v>COSEMA</c:v>
                </c:pt>
                <c:pt idx="26">
                  <c:v>Club de Leones</c:v>
                </c:pt>
                <c:pt idx="27">
                  <c:v>Cristian Álvarez</c:v>
                </c:pt>
                <c:pt idx="28">
                  <c:v>Banco Galicia</c:v>
                </c:pt>
                <c:pt idx="29">
                  <c:v>Clariant</c:v>
                </c:pt>
                <c:pt idx="30">
                  <c:v>Pampa Energía</c:v>
                </c:pt>
                <c:pt idx="31">
                  <c:v>Cofco</c:v>
                </c:pt>
                <c:pt idx="32">
                  <c:v>Kartodromo Internacional</c:v>
                </c:pt>
                <c:pt idx="33">
                  <c:v>Garbarino</c:v>
                </c:pt>
                <c:pt idx="34">
                  <c:v>MOLCA</c:v>
                </c:pt>
                <c:pt idx="35">
                  <c:v>FEMSA</c:v>
                </c:pt>
                <c:pt idx="36">
                  <c:v>AXION ENERGY</c:v>
                </c:pt>
                <c:pt idx="37">
                  <c:v>VITCO</c:v>
                </c:pt>
                <c:pt idx="38">
                  <c:v>CAMERON</c:v>
                </c:pt>
                <c:pt idx="39">
                  <c:v>FRAVEGA - Zárate</c:v>
                </c:pt>
                <c:pt idx="40">
                  <c:v>Softys papelera</c:v>
                </c:pt>
                <c:pt idx="41">
                  <c:v>GRANJA 3 ARROYOS </c:v>
                </c:pt>
              </c:strCache>
            </c:strRef>
          </c:cat>
          <c:val>
            <c:numRef>
              <c:f>'Donaciones insumos'!$CN$4:$CN$45</c:f>
              <c:numCache>
                <c:formatCode>General</c:formatCode>
                <c:ptCount val="42"/>
                <c:pt idx="0">
                  <c:v>12</c:v>
                </c:pt>
                <c:pt idx="1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7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7</c:v>
                </c:pt>
                <c:pt idx="12">
                  <c:v>7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2</c:v>
                </c:pt>
                <c:pt idx="29">
                  <c:v>10</c:v>
                </c:pt>
                <c:pt idx="30">
                  <c:v>11</c:v>
                </c:pt>
                <c:pt idx="31">
                  <c:v>4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23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B1-4A03-B06E-A90EFA3985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82545168"/>
        <c:axId val="-134231216"/>
      </c:lineChart>
      <c:catAx>
        <c:axId val="-12764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134231760"/>
        <c:crosses val="autoZero"/>
        <c:auto val="1"/>
        <c:lblAlgn val="ctr"/>
        <c:lblOffset val="100"/>
        <c:noMultiLvlLbl val="0"/>
      </c:catAx>
      <c:valAx>
        <c:axId val="-13423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127647296"/>
        <c:crosses val="autoZero"/>
        <c:crossBetween val="between"/>
      </c:valAx>
      <c:valAx>
        <c:axId val="-13423121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182545168"/>
        <c:crosses val="max"/>
        <c:crossBetween val="between"/>
      </c:valAx>
      <c:catAx>
        <c:axId val="-182545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34231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Ranking de productos donados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1.9773388011582578E-2"/>
          <c:y val="0.12694696260754743"/>
          <c:w val="0.97023264262078013"/>
          <c:h val="0.645373772199951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'Donaciones insumos'!$CT$3</c:f>
              <c:strCache>
                <c:ptCount val="1"/>
                <c:pt idx="0">
                  <c:v>Valor monetario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'Donaciones insumos'!$CT$4:$CT$54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AF-4980-AC59-764CD07D0DAC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'Donaciones insumos'!$CR$4:$CR$54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7779136"/>
        <c:axId val="-67782944"/>
      </c:barChart>
      <c:lineChart>
        <c:grouping val="standard"/>
        <c:varyColors val="0"/>
        <c:ser>
          <c:idx val="1"/>
          <c:order val="1"/>
          <c:tx>
            <c:strRef>
              <c:f>'Donaciones insumos'!$CU$3</c:f>
              <c:strCache>
                <c:ptCount val="1"/>
                <c:pt idx="0">
                  <c:v>Cantidad de empresas que donaron el insumo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'Donaciones insumos'!$CU$4:$CU$54</c:f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AF-4980-AC59-764CD07D0DAC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'Donaciones insumos'!$CR$4:$CR$54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7778592"/>
        <c:axId val="-67781312"/>
      </c:lineChart>
      <c:catAx>
        <c:axId val="-677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67782944"/>
        <c:crosses val="autoZero"/>
        <c:auto val="1"/>
        <c:lblAlgn val="ctr"/>
        <c:lblOffset val="100"/>
        <c:noMultiLvlLbl val="0"/>
      </c:catAx>
      <c:valAx>
        <c:axId val="-6778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.00_-;\-&quot;$&quot;* #,##0.0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67779136"/>
        <c:crosses val="autoZero"/>
        <c:crossBetween val="between"/>
      </c:valAx>
      <c:valAx>
        <c:axId val="-677813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67778592"/>
        <c:crosses val="max"/>
        <c:crossBetween val="between"/>
      </c:valAx>
      <c:catAx>
        <c:axId val="-67778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7781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101</xdr:col>
      <xdr:colOff>381000</xdr:colOff>
      <xdr:row>2</xdr:row>
      <xdr:rowOff>39214</xdr:rowOff>
    </xdr:from>
    <xdr:to>
      <xdr:col>136</xdr:col>
      <xdr:colOff>445944</xdr:colOff>
      <xdr:row>44</xdr:row>
      <xdr:rowOff>177512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101</xdr:col>
      <xdr:colOff>398318</xdr:colOff>
      <xdr:row>49</xdr:row>
      <xdr:rowOff>39830</xdr:rowOff>
    </xdr:from>
    <xdr:to>
      <xdr:col>136</xdr:col>
      <xdr:colOff>428624</xdr:colOff>
      <xdr:row>75</xdr:row>
      <xdr:rowOff>363681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130"/>
  <sheetViews>
    <sheetView tabSelected="1" zoomScale="70" zoomScaleNormal="70" workbookViewId="0">
      <selection activeCell="CM44" sqref="CM44"/>
    </sheetView>
  </sheetViews>
  <sheetFormatPr baseColWidth="10" defaultColWidth="11.42578125" defaultRowHeight="15" x14ac:dyDescent="0.25"/>
  <cols>
    <col min="1" max="1" width="26.42578125" customWidth="1"/>
    <col min="2" max="2" width="25" customWidth="1"/>
    <col min="3" max="3" width="6.28515625" customWidth="1"/>
    <col min="4" max="4" width="6.42578125" customWidth="1"/>
    <col min="5" max="5" width="4.85546875" customWidth="1"/>
    <col min="6" max="6" width="4.85546875" style="2" customWidth="1"/>
    <col min="7" max="7" width="6.140625" customWidth="1"/>
    <col min="8" max="8" width="7.28515625" customWidth="1"/>
    <col min="9" max="9" width="5.85546875" customWidth="1"/>
    <col min="10" max="10" width="6" customWidth="1"/>
    <col min="11" max="11" width="5.5703125" style="2" customWidth="1"/>
    <col min="12" max="12" width="7" customWidth="1"/>
    <col min="13" max="13" width="9.7109375" bestFit="1" customWidth="1"/>
    <col min="14" max="15" width="9.7109375" style="2" bestFit="1" customWidth="1"/>
    <col min="16" max="16" width="11.7109375" customWidth="1"/>
    <col min="17" max="18" width="7" style="2" customWidth="1"/>
    <col min="19" max="19" width="6.140625" customWidth="1"/>
    <col min="20" max="20" width="5.85546875" customWidth="1"/>
    <col min="21" max="21" width="5.85546875" style="2" customWidth="1"/>
    <col min="22" max="22" width="6.42578125" customWidth="1"/>
    <col min="23" max="23" width="7" customWidth="1"/>
    <col min="24" max="24" width="4.7109375" customWidth="1"/>
    <col min="25" max="25" width="5.28515625" customWidth="1"/>
    <col min="26" max="26" width="4.28515625" customWidth="1"/>
    <col min="27" max="28" width="7.28515625" hidden="1" customWidth="1"/>
    <col min="29" max="29" width="5.140625" customWidth="1"/>
    <col min="30" max="30" width="4.28515625" customWidth="1"/>
    <col min="31" max="31" width="6.140625" customWidth="1"/>
    <col min="32" max="32" width="6.42578125" customWidth="1"/>
    <col min="33" max="33" width="6.42578125" style="2" customWidth="1"/>
    <col min="34" max="34" width="8.28515625" style="2" customWidth="1"/>
    <col min="35" max="75" width="6.42578125" style="2" customWidth="1"/>
    <col min="76" max="76" width="9.7109375" style="2" customWidth="1"/>
    <col min="77" max="77" width="5.85546875" style="2" customWidth="1"/>
    <col min="78" max="78" width="7.5703125" style="2" customWidth="1"/>
    <col min="79" max="79" width="4.7109375" style="2" customWidth="1"/>
    <col min="80" max="80" width="6.140625" style="2" customWidth="1"/>
    <col min="81" max="81" width="6.42578125" style="2" customWidth="1"/>
    <col min="82" max="82" width="5.42578125" style="2" customWidth="1"/>
    <col min="83" max="83" width="5.140625" style="2" customWidth="1"/>
    <col min="84" max="87" width="4.7109375" style="2" customWidth="1"/>
    <col min="88" max="90" width="6.5703125" style="2" customWidth="1"/>
    <col min="91" max="91" width="20" customWidth="1"/>
    <col min="92" max="92" width="11.42578125" style="20"/>
    <col min="94" max="94" width="6.7109375" customWidth="1"/>
    <col min="95" max="95" width="11.42578125" hidden="1" customWidth="1"/>
    <col min="96" max="96" width="25.42578125" hidden="1" customWidth="1"/>
    <col min="97" max="97" width="20.7109375" style="2" hidden="1" customWidth="1"/>
    <col min="98" max="98" width="22.7109375" style="2" hidden="1" customWidth="1"/>
    <col min="99" max="99" width="17.140625" style="2" hidden="1" customWidth="1"/>
    <col min="100" max="108" width="0" style="2" hidden="1" customWidth="1"/>
    <col min="109" max="109" width="37.5703125" hidden="1" customWidth="1"/>
    <col min="110" max="110" width="20" style="20" hidden="1" customWidth="1"/>
    <col min="111" max="111" width="25.7109375" hidden="1" customWidth="1"/>
    <col min="112" max="112" width="21.140625" hidden="1" customWidth="1"/>
    <col min="113" max="113" width="0" hidden="1" customWidth="1"/>
    <col min="114" max="114" width="17.42578125" hidden="1" customWidth="1"/>
    <col min="115" max="148" width="0" hidden="1" customWidth="1"/>
  </cols>
  <sheetData>
    <row r="1" spans="1:129" s="2" customFormat="1" ht="61.5" customHeight="1" x14ac:dyDescent="0.9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8" t="s">
        <v>326</v>
      </c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7"/>
      <c r="DF1" s="20"/>
    </row>
    <row r="2" spans="1:129" s="2" customFormat="1" ht="27.75" customHeight="1" x14ac:dyDescent="0.25">
      <c r="A2" s="76" t="s">
        <v>159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70"/>
      <c r="DF2" s="20"/>
    </row>
    <row r="3" spans="1:129" s="62" customFormat="1" ht="117.75" customHeight="1" x14ac:dyDescent="0.25">
      <c r="A3" s="24" t="s">
        <v>0</v>
      </c>
      <c r="B3" s="8" t="s">
        <v>35</v>
      </c>
      <c r="C3" s="8" t="s">
        <v>36</v>
      </c>
      <c r="D3" s="8" t="s">
        <v>37</v>
      </c>
      <c r="E3" s="8" t="s">
        <v>38</v>
      </c>
      <c r="F3" s="8" t="s">
        <v>39</v>
      </c>
      <c r="G3" s="8" t="s">
        <v>40</v>
      </c>
      <c r="H3" s="8" t="s">
        <v>41</v>
      </c>
      <c r="I3" s="8" t="s">
        <v>42</v>
      </c>
      <c r="J3" s="8" t="s">
        <v>43</v>
      </c>
      <c r="K3" s="8" t="s">
        <v>44</v>
      </c>
      <c r="L3" s="8" t="s">
        <v>45</v>
      </c>
      <c r="M3" s="8" t="s">
        <v>46</v>
      </c>
      <c r="N3" s="8" t="s">
        <v>47</v>
      </c>
      <c r="O3" s="8" t="s">
        <v>48</v>
      </c>
      <c r="P3" s="8" t="s">
        <v>49</v>
      </c>
      <c r="Q3" s="8" t="s">
        <v>50</v>
      </c>
      <c r="R3" s="8" t="s">
        <v>162</v>
      </c>
      <c r="S3" s="8" t="s">
        <v>51</v>
      </c>
      <c r="T3" s="8" t="s">
        <v>52</v>
      </c>
      <c r="U3" s="8" t="s">
        <v>53</v>
      </c>
      <c r="V3" s="8" t="s">
        <v>54</v>
      </c>
      <c r="W3" s="8" t="s">
        <v>55</v>
      </c>
      <c r="X3" s="8" t="s">
        <v>56</v>
      </c>
      <c r="Y3" s="8" t="s">
        <v>57</v>
      </c>
      <c r="Z3" s="8" t="s">
        <v>58</v>
      </c>
      <c r="AA3" s="8" t="s">
        <v>59</v>
      </c>
      <c r="AB3" s="8" t="s">
        <v>60</v>
      </c>
      <c r="AC3" s="8" t="s">
        <v>61</v>
      </c>
      <c r="AD3" s="8" t="s">
        <v>62</v>
      </c>
      <c r="AE3" s="8" t="s">
        <v>63</v>
      </c>
      <c r="AF3" s="8" t="s">
        <v>64</v>
      </c>
      <c r="AG3" s="8" t="s">
        <v>65</v>
      </c>
      <c r="AH3" s="8" t="s">
        <v>163</v>
      </c>
      <c r="AI3" s="8" t="s">
        <v>66</v>
      </c>
      <c r="AJ3" s="8" t="s">
        <v>67</v>
      </c>
      <c r="AK3" s="8" t="s">
        <v>92</v>
      </c>
      <c r="AL3" s="8" t="s">
        <v>93</v>
      </c>
      <c r="AM3" s="8" t="s">
        <v>94</v>
      </c>
      <c r="AN3" s="8" t="s">
        <v>95</v>
      </c>
      <c r="AO3" s="8" t="s">
        <v>96</v>
      </c>
      <c r="AP3" s="8" t="s">
        <v>97</v>
      </c>
      <c r="AQ3" s="8" t="s">
        <v>98</v>
      </c>
      <c r="AR3" s="8" t="s">
        <v>99</v>
      </c>
      <c r="AS3" s="8" t="s">
        <v>100</v>
      </c>
      <c r="AT3" s="8" t="s">
        <v>102</v>
      </c>
      <c r="AU3" s="8" t="s">
        <v>103</v>
      </c>
      <c r="AV3" s="8" t="s">
        <v>104</v>
      </c>
      <c r="AW3" s="8" t="s">
        <v>105</v>
      </c>
      <c r="AX3" s="8" t="s">
        <v>111</v>
      </c>
      <c r="AY3" s="8" t="s">
        <v>120</v>
      </c>
      <c r="AZ3" s="8" t="s">
        <v>114</v>
      </c>
      <c r="BA3" s="8" t="s">
        <v>119</v>
      </c>
      <c r="BB3" s="8" t="s">
        <v>115</v>
      </c>
      <c r="BC3" s="8" t="s">
        <v>122</v>
      </c>
      <c r="BD3" s="8" t="s">
        <v>124</v>
      </c>
      <c r="BE3" s="8" t="s">
        <v>243</v>
      </c>
      <c r="BF3" s="8" t="s">
        <v>242</v>
      </c>
      <c r="BG3" s="8" t="s">
        <v>136</v>
      </c>
      <c r="BH3" s="8" t="s">
        <v>134</v>
      </c>
      <c r="BI3" s="8" t="s">
        <v>140</v>
      </c>
      <c r="BJ3" s="8" t="s">
        <v>98</v>
      </c>
      <c r="BK3" s="8" t="s">
        <v>142</v>
      </c>
      <c r="BL3" s="8" t="s">
        <v>143</v>
      </c>
      <c r="BM3" s="8" t="s">
        <v>144</v>
      </c>
      <c r="BN3" s="8" t="s">
        <v>145</v>
      </c>
      <c r="BO3" s="8" t="s">
        <v>129</v>
      </c>
      <c r="BP3" s="8" t="s">
        <v>130</v>
      </c>
      <c r="BQ3" s="8" t="s">
        <v>152</v>
      </c>
      <c r="BR3" s="8" t="s">
        <v>153</v>
      </c>
      <c r="BS3" s="8" t="s">
        <v>150</v>
      </c>
      <c r="BT3" s="8" t="s">
        <v>157</v>
      </c>
      <c r="BU3" s="8" t="s">
        <v>239</v>
      </c>
      <c r="BV3" s="8" t="s">
        <v>240</v>
      </c>
      <c r="BW3" s="8" t="s">
        <v>241</v>
      </c>
      <c r="BX3" s="8" t="s">
        <v>244</v>
      </c>
      <c r="BY3" s="8" t="s">
        <v>312</v>
      </c>
      <c r="BZ3" s="8" t="s">
        <v>313</v>
      </c>
      <c r="CA3" s="8" t="s">
        <v>315</v>
      </c>
      <c r="CB3" s="8" t="s">
        <v>316</v>
      </c>
      <c r="CC3" s="8" t="s">
        <v>317</v>
      </c>
      <c r="CD3" s="8" t="s">
        <v>318</v>
      </c>
      <c r="CE3" s="8" t="s">
        <v>319</v>
      </c>
      <c r="CF3" s="8" t="s">
        <v>320</v>
      </c>
      <c r="CG3" s="8" t="s">
        <v>321</v>
      </c>
      <c r="CH3" s="8" t="s">
        <v>322</v>
      </c>
      <c r="CI3" s="8" t="s">
        <v>323</v>
      </c>
      <c r="CJ3" s="8" t="s">
        <v>324</v>
      </c>
      <c r="CK3" s="8" t="s">
        <v>325</v>
      </c>
      <c r="CL3" s="8" t="s">
        <v>330</v>
      </c>
      <c r="CM3" s="8" t="s">
        <v>68</v>
      </c>
      <c r="CN3" s="8" t="s">
        <v>69</v>
      </c>
      <c r="CO3" s="61"/>
      <c r="CP3" s="61"/>
      <c r="CQ3" s="61"/>
      <c r="CR3" s="24" t="s">
        <v>70</v>
      </c>
      <c r="CS3" s="24" t="s">
        <v>71</v>
      </c>
      <c r="CT3" s="24" t="s">
        <v>72</v>
      </c>
      <c r="CU3" s="24" t="s">
        <v>73</v>
      </c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</row>
    <row r="4" spans="1:129" x14ac:dyDescent="0.25">
      <c r="A4" s="7" t="s">
        <v>1</v>
      </c>
      <c r="B4" s="48">
        <v>6</v>
      </c>
      <c r="C4" s="48">
        <v>10</v>
      </c>
      <c r="D4" s="48"/>
      <c r="E4" s="48"/>
      <c r="F4" s="48"/>
      <c r="G4" s="48"/>
      <c r="H4" s="48"/>
      <c r="I4" s="48">
        <v>15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71"/>
      <c r="AA4" s="71"/>
      <c r="AB4" s="71"/>
      <c r="AC4" s="71"/>
      <c r="AD4" s="71"/>
      <c r="AE4" s="71"/>
      <c r="AF4" s="71"/>
      <c r="AG4" s="49"/>
      <c r="AH4" s="49"/>
      <c r="AI4" s="49"/>
      <c r="AJ4" s="49"/>
      <c r="AK4" s="49">
        <v>20</v>
      </c>
      <c r="AL4" s="49">
        <v>40</v>
      </c>
      <c r="AM4" s="49">
        <v>4</v>
      </c>
      <c r="AN4" s="49">
        <v>10</v>
      </c>
      <c r="AO4" s="49">
        <v>50</v>
      </c>
      <c r="AP4" s="49">
        <v>10</v>
      </c>
      <c r="AQ4" s="49">
        <v>50</v>
      </c>
      <c r="AR4" s="49">
        <v>40</v>
      </c>
      <c r="AS4" s="49">
        <v>10</v>
      </c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23">
        <f>(B4*B53)+(C4*B52)+(I4*B59)+(AK4*B85)+(AL4*B86)+(AM4*B87)+(AN4*B88)+(AO4*B89)+(AP4*B90)+(AQ4*B91)+(AR4*B92)+(AS4*B93)</f>
        <v>122190</v>
      </c>
      <c r="CN4" s="21">
        <f>COUNTA(B4:BT4)</f>
        <v>12</v>
      </c>
      <c r="CO4" s="2"/>
      <c r="CP4" s="2"/>
      <c r="CQ4" s="2"/>
      <c r="CR4" s="31" t="s">
        <v>36</v>
      </c>
      <c r="CS4" s="32">
        <f>+C47</f>
        <v>123</v>
      </c>
      <c r="CT4" s="17">
        <f>CS4*B52</f>
        <v>84747</v>
      </c>
      <c r="CU4" s="21">
        <f>+C48</f>
        <v>11</v>
      </c>
      <c r="DE4" s="34"/>
      <c r="DF4" s="35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</row>
    <row r="5" spans="1:129" ht="19.5" customHeight="1" x14ac:dyDescent="0.25">
      <c r="A5" s="7" t="s">
        <v>3</v>
      </c>
      <c r="B5" s="19"/>
      <c r="C5" s="19">
        <v>9</v>
      </c>
      <c r="D5" s="19">
        <f>48+35</f>
        <v>83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>
        <v>350</v>
      </c>
      <c r="Q5" s="19"/>
      <c r="R5" s="19"/>
      <c r="S5" s="19">
        <v>70</v>
      </c>
      <c r="T5" s="19">
        <v>70</v>
      </c>
      <c r="U5" s="19"/>
      <c r="V5" s="19"/>
      <c r="W5" s="19"/>
      <c r="X5" s="19"/>
      <c r="Y5" s="19"/>
      <c r="Z5" s="49"/>
      <c r="AA5" s="49"/>
      <c r="AB5" s="49"/>
      <c r="AC5" s="49"/>
      <c r="AD5" s="49"/>
      <c r="AE5" s="49"/>
      <c r="AF5" s="49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49"/>
      <c r="AY5" s="49"/>
      <c r="AZ5" s="53">
        <v>70</v>
      </c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23">
        <f>(C5*B52)+(P5*B66)+(S5*B68)+(T5*B69)+(D5*B54)+(AZ5*B99)</f>
        <v>170066</v>
      </c>
      <c r="CN5" s="21">
        <f>COUNTA(B5:BT5)</f>
        <v>6</v>
      </c>
      <c r="CO5" s="2"/>
      <c r="CP5" s="2"/>
      <c r="CQ5" s="2"/>
      <c r="CR5" s="29" t="s">
        <v>35</v>
      </c>
      <c r="CS5" s="21">
        <f>+B47</f>
        <v>15</v>
      </c>
      <c r="CT5" s="17">
        <f>CS5*B53</f>
        <v>22500</v>
      </c>
      <c r="CU5" s="21">
        <f>+B48</f>
        <v>3</v>
      </c>
      <c r="DE5" s="1"/>
      <c r="DF5" s="9"/>
      <c r="DG5" s="47"/>
      <c r="DH5" s="47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</row>
    <row r="6" spans="1:129" x14ac:dyDescent="0.25">
      <c r="A6" s="57" t="s">
        <v>5</v>
      </c>
      <c r="B6" s="19"/>
      <c r="C6" s="19">
        <v>10</v>
      </c>
      <c r="D6" s="19"/>
      <c r="E6" s="19">
        <v>30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49"/>
      <c r="AA6" s="49"/>
      <c r="AB6" s="49"/>
      <c r="AC6" s="49"/>
      <c r="AD6" s="49"/>
      <c r="AE6" s="49"/>
      <c r="AF6" s="49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3">
        <f>(C6*B52)+(E6*B55)</f>
        <v>22190</v>
      </c>
      <c r="CN6" s="21">
        <f>COUNTA(B6:BT6)</f>
        <v>2</v>
      </c>
      <c r="CO6" s="2"/>
      <c r="CP6" s="2"/>
      <c r="CQ6" s="2"/>
      <c r="CR6" s="29" t="s">
        <v>37</v>
      </c>
      <c r="CS6" s="21">
        <f>+D47</f>
        <v>1251</v>
      </c>
      <c r="CT6" s="17">
        <f>CS6*B54</f>
        <v>663030</v>
      </c>
      <c r="CU6" s="21">
        <f>+D48</f>
        <v>5</v>
      </c>
      <c r="DE6" s="36"/>
      <c r="DF6" s="35"/>
      <c r="DG6" s="35"/>
      <c r="DH6" s="37"/>
      <c r="DI6" s="34"/>
      <c r="DJ6" s="38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</row>
    <row r="7" spans="1:129" x14ac:dyDescent="0.25">
      <c r="A7" s="7" t="s">
        <v>6</v>
      </c>
      <c r="B7" s="19"/>
      <c r="C7" s="19">
        <v>4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49"/>
      <c r="AA7" s="49"/>
      <c r="AB7" s="49"/>
      <c r="AC7" s="49"/>
      <c r="AD7" s="49"/>
      <c r="AE7" s="49"/>
      <c r="AF7" s="49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3">
        <f>(C7*B52)</f>
        <v>2756</v>
      </c>
      <c r="CN7" s="21">
        <f>COUNTA(B7:BT7)</f>
        <v>1</v>
      </c>
      <c r="CO7" s="2"/>
      <c r="CP7" s="2"/>
      <c r="CQ7" s="2"/>
      <c r="CR7" s="29" t="s">
        <v>38</v>
      </c>
      <c r="CS7" s="21">
        <f>+E47</f>
        <v>155</v>
      </c>
      <c r="CT7" s="17">
        <f>CS7*B55</f>
        <v>79050</v>
      </c>
      <c r="CU7" s="21">
        <f>+E48</f>
        <v>4</v>
      </c>
      <c r="DE7" s="36"/>
      <c r="DF7" s="35"/>
      <c r="DG7" s="35"/>
      <c r="DH7" s="37"/>
      <c r="DI7" s="34"/>
      <c r="DJ7" s="38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</row>
    <row r="8" spans="1:129" x14ac:dyDescent="0.25">
      <c r="A8" s="57" t="s">
        <v>8</v>
      </c>
      <c r="B8" s="19"/>
      <c r="C8" s="19">
        <v>20</v>
      </c>
      <c r="D8" s="19">
        <v>1000</v>
      </c>
      <c r="E8" s="19"/>
      <c r="F8" s="19"/>
      <c r="G8" s="19">
        <v>996</v>
      </c>
      <c r="H8" s="19">
        <v>7308</v>
      </c>
      <c r="I8" s="19">
        <v>50</v>
      </c>
      <c r="J8" s="19">
        <v>100</v>
      </c>
      <c r="K8" s="19"/>
      <c r="L8" s="19">
        <v>6200</v>
      </c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49"/>
      <c r="AA8" s="49"/>
      <c r="AB8" s="49"/>
      <c r="AC8" s="49"/>
      <c r="AD8" s="49"/>
      <c r="AE8" s="49"/>
      <c r="AF8" s="49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3">
        <f>(C8*B52)+(D8*B54)+(G8*B57)+(H8*B58)+(I8*B59)+(J8*B60)+(L8*B62)</f>
        <v>3016680</v>
      </c>
      <c r="CN8" s="21">
        <f>COUNTA(B8:BT8)</f>
        <v>7</v>
      </c>
      <c r="CO8" s="2"/>
      <c r="CP8" s="2"/>
      <c r="CQ8" s="2"/>
      <c r="CR8" s="29" t="s">
        <v>39</v>
      </c>
      <c r="CS8" s="21">
        <f>+F47</f>
        <v>50</v>
      </c>
      <c r="CT8" s="17">
        <f>CS8*B56</f>
        <v>27450</v>
      </c>
      <c r="CU8" s="21">
        <f>+F48</f>
        <v>1</v>
      </c>
      <c r="DE8" s="34"/>
      <c r="DF8" s="35"/>
      <c r="DG8" s="34"/>
      <c r="DH8" s="38"/>
      <c r="DI8" s="34"/>
      <c r="DJ8" s="38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</row>
    <row r="9" spans="1:129" ht="30" x14ac:dyDescent="0.25">
      <c r="A9" s="57" t="s">
        <v>10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>
        <v>2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49"/>
      <c r="AA9" s="49"/>
      <c r="AB9" s="49"/>
      <c r="AC9" s="49"/>
      <c r="AD9" s="49"/>
      <c r="AE9" s="49"/>
      <c r="AF9" s="49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3">
        <f>(M9*B63)</f>
        <v>60000</v>
      </c>
      <c r="CN9" s="21">
        <f>COUNTA(B9:BT9)</f>
        <v>1</v>
      </c>
      <c r="CO9" s="2"/>
      <c r="CP9" s="2"/>
      <c r="CQ9" s="2"/>
      <c r="CR9" s="29" t="s">
        <v>40</v>
      </c>
      <c r="CS9" s="21">
        <f>+G47</f>
        <v>1066</v>
      </c>
      <c r="CT9" s="17">
        <f>CS9*B57</f>
        <v>426400</v>
      </c>
      <c r="CU9" s="21">
        <f>+G48</f>
        <v>3</v>
      </c>
      <c r="DE9" s="36"/>
      <c r="DF9" s="35"/>
      <c r="DG9" s="35"/>
      <c r="DH9" s="37"/>
      <c r="DI9" s="34"/>
      <c r="DJ9" s="38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</row>
    <row r="10" spans="1:129" ht="30" x14ac:dyDescent="0.25">
      <c r="A10" s="7" t="s">
        <v>12</v>
      </c>
      <c r="B10" s="19">
        <v>6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49"/>
      <c r="AA10" s="49"/>
      <c r="AB10" s="49"/>
      <c r="AC10" s="49"/>
      <c r="AD10" s="49"/>
      <c r="AE10" s="49"/>
      <c r="AF10" s="49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3">
        <f>(B10*B53)</f>
        <v>9000</v>
      </c>
      <c r="CN10" s="21">
        <f>COUNTA(B10:BT10)</f>
        <v>1</v>
      </c>
      <c r="CO10" s="2"/>
      <c r="CP10" s="2"/>
      <c r="CQ10" s="2"/>
      <c r="CR10" s="29" t="s">
        <v>41</v>
      </c>
      <c r="CS10" s="21">
        <f>+H47</f>
        <v>7308</v>
      </c>
      <c r="CT10" s="17">
        <f>CS10*B58</f>
        <v>182700</v>
      </c>
      <c r="CU10" s="21">
        <f>+H48</f>
        <v>1</v>
      </c>
      <c r="DE10" s="36"/>
      <c r="DF10" s="35"/>
      <c r="DG10" s="35"/>
      <c r="DH10" s="37"/>
      <c r="DI10" s="34"/>
      <c r="DJ10" s="38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</row>
    <row r="11" spans="1:129" x14ac:dyDescent="0.25">
      <c r="A11" s="57" t="s">
        <v>14</v>
      </c>
      <c r="B11" s="19"/>
      <c r="C11" s="19"/>
      <c r="D11" s="19"/>
      <c r="E11" s="19">
        <v>15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>
        <v>200</v>
      </c>
      <c r="Q11" s="19"/>
      <c r="R11" s="19"/>
      <c r="S11" s="19"/>
      <c r="T11" s="19"/>
      <c r="U11" s="19"/>
      <c r="V11" s="19"/>
      <c r="W11" s="19"/>
      <c r="X11" s="19"/>
      <c r="Y11" s="19"/>
      <c r="Z11" s="49"/>
      <c r="AA11" s="49"/>
      <c r="AB11" s="49"/>
      <c r="AC11" s="49"/>
      <c r="AD11" s="49"/>
      <c r="AE11" s="49"/>
      <c r="AF11" s="49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>
        <v>15</v>
      </c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3">
        <f>(E11*B55)+(P11*B66)+(AZ11*B99)</f>
        <v>36550</v>
      </c>
      <c r="CN11" s="21">
        <f>COUNTA(B11:BT11)</f>
        <v>3</v>
      </c>
      <c r="CO11" s="2"/>
      <c r="CP11" s="2"/>
      <c r="CQ11" s="2"/>
      <c r="CR11" s="29" t="s">
        <v>43</v>
      </c>
      <c r="CS11" s="21">
        <f>+J47</f>
        <v>500</v>
      </c>
      <c r="CT11" s="17">
        <f>CS11*B60</f>
        <v>1750000</v>
      </c>
      <c r="CU11" s="21">
        <f>+J48</f>
        <v>3</v>
      </c>
      <c r="DE11" s="36"/>
      <c r="DF11" s="35"/>
      <c r="DG11" s="35"/>
      <c r="DH11" s="37"/>
      <c r="DI11" s="34"/>
      <c r="DJ11" s="38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</row>
    <row r="12" spans="1:129" x14ac:dyDescent="0.25">
      <c r="A12" s="7" t="s">
        <v>15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>
        <v>1000</v>
      </c>
      <c r="T12" s="19"/>
      <c r="U12" s="19"/>
      <c r="V12" s="19"/>
      <c r="W12" s="19"/>
      <c r="X12" s="19"/>
      <c r="Y12" s="19"/>
      <c r="Z12" s="49"/>
      <c r="AA12" s="49"/>
      <c r="AB12" s="49"/>
      <c r="AC12" s="49"/>
      <c r="AD12" s="49"/>
      <c r="AE12" s="49"/>
      <c r="AF12" s="49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3">
        <f>(S12*B68)</f>
        <v>2500</v>
      </c>
      <c r="CN12" s="21">
        <f>COUNTA(B12:BT12)</f>
        <v>1</v>
      </c>
      <c r="CO12" s="2"/>
      <c r="CP12" s="2"/>
      <c r="CQ12" s="2"/>
      <c r="CR12" s="29" t="s">
        <v>44</v>
      </c>
      <c r="CS12" s="21">
        <f>+K47</f>
        <v>430</v>
      </c>
      <c r="CT12" s="17">
        <f>CS12*B61</f>
        <v>838500</v>
      </c>
      <c r="CU12" s="21">
        <f>+K48</f>
        <v>3</v>
      </c>
      <c r="DE12" s="36"/>
      <c r="DF12" s="35"/>
      <c r="DG12" s="35"/>
      <c r="DH12" s="37"/>
      <c r="DI12" s="34"/>
      <c r="DJ12" s="38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</row>
    <row r="13" spans="1:129" x14ac:dyDescent="0.25">
      <c r="A13" s="57" t="s">
        <v>16</v>
      </c>
      <c r="B13" s="19"/>
      <c r="C13" s="19"/>
      <c r="D13" s="19">
        <v>36</v>
      </c>
      <c r="E13" s="19"/>
      <c r="F13" s="19"/>
      <c r="G13" s="19"/>
      <c r="H13" s="19"/>
      <c r="I13" s="19">
        <v>120</v>
      </c>
      <c r="J13" s="19">
        <v>100</v>
      </c>
      <c r="K13" s="19">
        <v>100</v>
      </c>
      <c r="L13" s="19"/>
      <c r="M13" s="19"/>
      <c r="N13" s="19"/>
      <c r="O13" s="19"/>
      <c r="P13" s="19"/>
      <c r="Q13" s="19"/>
      <c r="R13" s="19"/>
      <c r="S13" s="19"/>
      <c r="T13" s="19">
        <v>30</v>
      </c>
      <c r="U13" s="19"/>
      <c r="V13" s="19"/>
      <c r="W13" s="19"/>
      <c r="X13" s="19"/>
      <c r="Y13" s="19"/>
      <c r="Z13" s="49"/>
      <c r="AA13" s="49"/>
      <c r="AB13" s="49"/>
      <c r="AC13" s="49"/>
      <c r="AD13" s="49"/>
      <c r="AE13" s="49"/>
      <c r="AF13" s="49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3">
        <f>(D13*B54)+(I13*B59)+(J13*B60)+(K13*B61)+(T13*B69)</f>
        <v>709580</v>
      </c>
      <c r="CN13" s="21">
        <f>COUNTA(B13:BT13)</f>
        <v>5</v>
      </c>
      <c r="CO13" s="2"/>
      <c r="CP13" s="2"/>
      <c r="CQ13" s="2"/>
      <c r="CR13" s="29" t="s">
        <v>45</v>
      </c>
      <c r="CS13" s="21">
        <f>+L47</f>
        <v>6200</v>
      </c>
      <c r="CT13" s="17">
        <f>CS13*B62</f>
        <v>1481800</v>
      </c>
      <c r="CU13" s="21">
        <f>+L48</f>
        <v>1</v>
      </c>
      <c r="DE13" s="39"/>
      <c r="DF13" s="35"/>
      <c r="DG13" s="35"/>
      <c r="DH13" s="37"/>
      <c r="DI13" s="34"/>
      <c r="DJ13" s="38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</row>
    <row r="14" spans="1:129" x14ac:dyDescent="0.25">
      <c r="A14" s="57" t="s">
        <v>17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>
        <v>15</v>
      </c>
      <c r="O14" s="19">
        <v>6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49"/>
      <c r="AA14" s="49"/>
      <c r="AB14" s="49"/>
      <c r="AC14" s="49"/>
      <c r="AD14" s="49"/>
      <c r="AE14" s="49"/>
      <c r="AF14" s="49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3">
        <f>(N14*B64)+(O14*B65)</f>
        <v>840000</v>
      </c>
      <c r="CN14" s="21">
        <f>COUNTA(B14:BT14)</f>
        <v>2</v>
      </c>
      <c r="CO14" s="2"/>
      <c r="CP14" s="2"/>
      <c r="CQ14" s="2"/>
      <c r="CR14" s="29" t="s">
        <v>46</v>
      </c>
      <c r="CS14" s="21">
        <f>+M47</f>
        <v>2</v>
      </c>
      <c r="CT14" s="17">
        <f>CS14*B63</f>
        <v>60000</v>
      </c>
      <c r="CU14" s="21">
        <f>+M48</f>
        <v>1</v>
      </c>
      <c r="DE14" s="36"/>
      <c r="DF14" s="35"/>
      <c r="DG14" s="35"/>
      <c r="DH14" s="37"/>
      <c r="DI14" s="34"/>
      <c r="DJ14" s="38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</row>
    <row r="15" spans="1:129" ht="25.5" x14ac:dyDescent="0.25">
      <c r="A15" s="64" t="s">
        <v>18</v>
      </c>
      <c r="B15" s="19"/>
      <c r="C15" s="19">
        <v>8</v>
      </c>
      <c r="D15" s="19">
        <v>102</v>
      </c>
      <c r="E15" s="19">
        <v>60</v>
      </c>
      <c r="F15" s="19"/>
      <c r="G15" s="19"/>
      <c r="H15" s="19"/>
      <c r="I15" s="19">
        <v>250</v>
      </c>
      <c r="J15" s="19"/>
      <c r="K15" s="19"/>
      <c r="L15" s="19"/>
      <c r="M15" s="19"/>
      <c r="N15" s="19"/>
      <c r="O15" s="19"/>
      <c r="P15" s="19"/>
      <c r="Q15" s="19">
        <v>400</v>
      </c>
      <c r="R15" s="19"/>
      <c r="S15" s="19"/>
      <c r="T15" s="19"/>
      <c r="U15" s="19">
        <v>40</v>
      </c>
      <c r="V15" s="19"/>
      <c r="W15" s="19">
        <v>700</v>
      </c>
      <c r="X15" s="19"/>
      <c r="Y15" s="19"/>
      <c r="Z15" s="49"/>
      <c r="AA15" s="49"/>
      <c r="AB15" s="49"/>
      <c r="AC15" s="49"/>
      <c r="AD15" s="49"/>
      <c r="AE15" s="49"/>
      <c r="AF15" s="49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65">
        <f>(C15*B52)+(D15*B54)+(E15*B55)+(I15*B59)+(Q15*B67)+(U15*B71)+(W15*B72)</f>
        <v>2615572</v>
      </c>
      <c r="CN15" s="66">
        <f>COUNTA(B15:BT15)</f>
        <v>7</v>
      </c>
      <c r="CO15" s="2"/>
      <c r="CP15" s="2"/>
      <c r="CQ15" s="2"/>
      <c r="CR15" s="30" t="s">
        <v>47</v>
      </c>
      <c r="CS15" s="21">
        <f>+N47</f>
        <v>15</v>
      </c>
      <c r="CT15" s="17">
        <f>CS15*B64</f>
        <v>510000</v>
      </c>
      <c r="CU15" s="21">
        <f>+N48</f>
        <v>1</v>
      </c>
      <c r="DE15" s="36"/>
      <c r="DF15" s="35"/>
      <c r="DG15" s="35"/>
      <c r="DH15" s="37"/>
      <c r="DI15" s="34"/>
      <c r="DJ15" s="38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</row>
    <row r="16" spans="1:129" ht="25.5" x14ac:dyDescent="0.25">
      <c r="A16" s="64" t="s">
        <v>19</v>
      </c>
      <c r="B16" s="19"/>
      <c r="C16" s="19"/>
      <c r="D16" s="19"/>
      <c r="E16" s="19"/>
      <c r="F16" s="19"/>
      <c r="G16" s="19"/>
      <c r="H16" s="19"/>
      <c r="I16" s="19"/>
      <c r="J16" s="19"/>
      <c r="K16" s="19">
        <v>300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>
        <v>12</v>
      </c>
      <c r="W16" s="19"/>
      <c r="X16" s="19">
        <v>2</v>
      </c>
      <c r="Y16" s="19">
        <v>6</v>
      </c>
      <c r="Z16" s="19">
        <v>3</v>
      </c>
      <c r="AA16" s="49"/>
      <c r="AB16" s="49"/>
      <c r="AC16" s="49"/>
      <c r="AD16" s="49"/>
      <c r="AE16" s="49"/>
      <c r="AF16" s="49"/>
      <c r="AG16" s="22"/>
      <c r="AH16" s="22"/>
      <c r="AI16" s="22">
        <v>400</v>
      </c>
      <c r="AJ16" s="22">
        <v>400</v>
      </c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65">
        <f>(K16*B61)+(V16*B70)+(X16*B73)+(Y16*B74)+(Z16*B75)+(AI16*B83)+(AJ16*B84)</f>
        <v>1621980</v>
      </c>
      <c r="CN16" s="66">
        <f>COUNTA(B16:BT16)</f>
        <v>7</v>
      </c>
      <c r="CO16" s="2"/>
      <c r="CP16" s="2"/>
      <c r="CQ16" s="2"/>
      <c r="CR16" s="30" t="s">
        <v>48</v>
      </c>
      <c r="CS16" s="21">
        <f>+O47</f>
        <v>6</v>
      </c>
      <c r="CT16" s="17">
        <f>CS16*B65</f>
        <v>330000</v>
      </c>
      <c r="CU16" s="21">
        <f>+O48</f>
        <v>1</v>
      </c>
      <c r="DE16" s="39"/>
      <c r="DF16" s="35"/>
      <c r="DG16" s="35"/>
      <c r="DH16" s="37"/>
      <c r="DI16" s="34"/>
      <c r="DJ16" s="38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</row>
    <row r="17" spans="1:129" x14ac:dyDescent="0.25">
      <c r="A17" s="64" t="s">
        <v>20</v>
      </c>
      <c r="B17" s="19"/>
      <c r="C17" s="19"/>
      <c r="D17" s="19"/>
      <c r="E17" s="19"/>
      <c r="F17" s="19"/>
      <c r="G17" s="19"/>
      <c r="H17" s="19"/>
      <c r="I17" s="19"/>
      <c r="J17" s="19">
        <v>300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49"/>
      <c r="AA17" s="49"/>
      <c r="AB17" s="49"/>
      <c r="AC17" s="49"/>
      <c r="AD17" s="49"/>
      <c r="AE17" s="49"/>
      <c r="AF17" s="49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65">
        <f>(J17*B60)+(AA17*B76)+(AB17*B77)</f>
        <v>1050000</v>
      </c>
      <c r="CN17" s="66">
        <f>COUNTA(B17:BT17)</f>
        <v>1</v>
      </c>
      <c r="CO17" s="2"/>
      <c r="CP17" s="2"/>
      <c r="CQ17" s="2"/>
      <c r="CR17" s="29" t="s">
        <v>49</v>
      </c>
      <c r="CS17" s="21">
        <f>+P47</f>
        <v>399100</v>
      </c>
      <c r="CT17" s="17">
        <f>CS17*B66</f>
        <v>12771200</v>
      </c>
      <c r="CU17" s="21">
        <f>+P48</f>
        <v>7</v>
      </c>
      <c r="DE17" s="36"/>
      <c r="DF17" s="35"/>
      <c r="DG17" s="35"/>
      <c r="DH17" s="37"/>
      <c r="DI17" s="34"/>
      <c r="DJ17" s="38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</row>
    <row r="18" spans="1:129" x14ac:dyDescent="0.25">
      <c r="A18" s="67" t="s">
        <v>21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>
        <v>6000</v>
      </c>
      <c r="X18" s="19"/>
      <c r="Y18" s="19"/>
      <c r="Z18" s="49"/>
      <c r="AA18" s="49"/>
      <c r="AB18" s="49"/>
      <c r="AC18" s="49"/>
      <c r="AD18" s="49"/>
      <c r="AE18" s="49"/>
      <c r="AF18" s="49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65">
        <f>(W18*B72)</f>
        <v>2700000</v>
      </c>
      <c r="CN18" s="66">
        <f>COUNTA(B18:BT18)</f>
        <v>1</v>
      </c>
      <c r="CO18" s="2"/>
      <c r="CP18" s="2"/>
      <c r="CQ18" s="2"/>
      <c r="CR18" s="29" t="s">
        <v>50</v>
      </c>
      <c r="CS18" s="21">
        <f>+Q47</f>
        <v>500</v>
      </c>
      <c r="CT18" s="17">
        <f>CS18*B67</f>
        <v>138000</v>
      </c>
      <c r="CU18" s="21">
        <f>+Q48</f>
        <v>2</v>
      </c>
      <c r="DE18" s="36"/>
      <c r="DF18" s="35"/>
      <c r="DG18" s="35"/>
      <c r="DH18" s="37"/>
      <c r="DI18" s="34"/>
      <c r="DJ18" s="38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</row>
    <row r="19" spans="1:129" x14ac:dyDescent="0.25">
      <c r="A19" s="67" t="s">
        <v>22</v>
      </c>
      <c r="B19" s="19">
        <v>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49"/>
      <c r="AA19" s="49"/>
      <c r="AB19" s="49"/>
      <c r="AC19" s="49"/>
      <c r="AD19" s="49"/>
      <c r="AE19" s="49"/>
      <c r="AF19" s="49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65">
        <f>(B19*B53)</f>
        <v>4500</v>
      </c>
      <c r="CN19" s="66">
        <f>COUNTA(B19:BT19)</f>
        <v>1</v>
      </c>
      <c r="CO19" s="2"/>
      <c r="CP19" s="2"/>
      <c r="CQ19" s="2"/>
      <c r="CR19" s="29" t="s">
        <v>51</v>
      </c>
      <c r="CS19" s="21">
        <f>+S47</f>
        <v>1070</v>
      </c>
      <c r="CT19" s="17">
        <f>CS19*B68</f>
        <v>2675</v>
      </c>
      <c r="CU19" s="21">
        <f>+S48</f>
        <v>2</v>
      </c>
      <c r="DE19" s="36"/>
      <c r="DF19" s="35"/>
      <c r="DG19" s="35"/>
      <c r="DH19" s="37"/>
      <c r="DI19" s="34"/>
      <c r="DJ19" s="38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</row>
    <row r="20" spans="1:129" x14ac:dyDescent="0.25">
      <c r="A20" s="67" t="s">
        <v>23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49"/>
      <c r="AA20" s="49"/>
      <c r="AB20" s="49"/>
      <c r="AC20" s="49">
        <v>150</v>
      </c>
      <c r="AD20" s="49"/>
      <c r="AE20" s="49"/>
      <c r="AF20" s="49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65">
        <f>(AC20*B78)</f>
        <v>42000</v>
      </c>
      <c r="CN20" s="66">
        <f>COUNTA(B20:BT20)</f>
        <v>1</v>
      </c>
      <c r="CO20" s="2"/>
      <c r="CP20" s="2"/>
      <c r="CQ20" s="2"/>
      <c r="CR20" s="29" t="s">
        <v>52</v>
      </c>
      <c r="CS20" s="21">
        <f>+T47</f>
        <v>695</v>
      </c>
      <c r="CT20" s="17">
        <f>CS20*B69</f>
        <v>34750</v>
      </c>
      <c r="CU20" s="21">
        <f>+T48</f>
        <v>3</v>
      </c>
      <c r="DE20" s="36"/>
      <c r="DF20" s="35"/>
      <c r="DG20" s="35"/>
      <c r="DH20" s="37"/>
      <c r="DI20" s="34"/>
      <c r="DJ20" s="38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</row>
    <row r="21" spans="1:129" x14ac:dyDescent="0.25">
      <c r="A21" s="60" t="s">
        <v>24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49"/>
      <c r="AA21" s="49"/>
      <c r="AB21" s="49"/>
      <c r="AC21" s="49"/>
      <c r="AD21" s="49"/>
      <c r="AE21" s="49"/>
      <c r="AF21" s="49"/>
      <c r="AG21" s="22">
        <v>2</v>
      </c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65">
        <f>(AG21*B82)</f>
        <v>15000</v>
      </c>
      <c r="CN21" s="66">
        <f>COUNTA(B21:BT21)</f>
        <v>1</v>
      </c>
      <c r="CO21" s="2"/>
      <c r="CP21" s="2"/>
      <c r="CQ21" s="2"/>
      <c r="CR21" s="29" t="s">
        <v>53</v>
      </c>
      <c r="CS21" s="21">
        <f>+U47</f>
        <v>40</v>
      </c>
      <c r="CT21" s="17">
        <f>CS21*B71</f>
        <v>1800000</v>
      </c>
      <c r="CU21" s="21">
        <f>+U48</f>
        <v>1</v>
      </c>
      <c r="DE21" s="36"/>
      <c r="DF21" s="35"/>
      <c r="DG21" s="35"/>
      <c r="DH21" s="37"/>
      <c r="DI21" s="34"/>
      <c r="DJ21" s="38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</row>
    <row r="22" spans="1:129" x14ac:dyDescent="0.25">
      <c r="A22" s="67" t="s">
        <v>25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49"/>
      <c r="AA22" s="49"/>
      <c r="AB22" s="49"/>
      <c r="AC22" s="49"/>
      <c r="AD22" s="49">
        <v>1</v>
      </c>
      <c r="AE22" s="49"/>
      <c r="AF22" s="49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65">
        <f>AD22*B79</f>
        <v>163350</v>
      </c>
      <c r="CN22" s="66">
        <f>COUNTA(B22:BT22)</f>
        <v>1</v>
      </c>
      <c r="CO22" s="2"/>
      <c r="CP22" s="2"/>
      <c r="CQ22" s="2"/>
      <c r="CR22" s="29" t="s">
        <v>54</v>
      </c>
      <c r="CS22" s="21">
        <f>+V47</f>
        <v>12</v>
      </c>
      <c r="CT22" s="17">
        <f>CS22*B70</f>
        <v>240000</v>
      </c>
      <c r="CU22" s="21">
        <f>+V48</f>
        <v>1</v>
      </c>
      <c r="DE22" s="36"/>
      <c r="DF22" s="35"/>
      <c r="DG22" s="35"/>
      <c r="DH22" s="37"/>
      <c r="DI22" s="34"/>
      <c r="DJ22" s="38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</row>
    <row r="23" spans="1:129" ht="23.25" customHeight="1" x14ac:dyDescent="0.25">
      <c r="A23" s="60" t="s">
        <v>26</v>
      </c>
      <c r="B23" s="19"/>
      <c r="C23" s="19"/>
      <c r="D23" s="19"/>
      <c r="E23" s="19"/>
      <c r="F23" s="19">
        <v>50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49"/>
      <c r="AA23" s="49"/>
      <c r="AB23" s="49"/>
      <c r="AC23" s="49"/>
      <c r="AD23" s="49"/>
      <c r="AE23" s="49"/>
      <c r="AF23" s="49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65">
        <f>(F23*B56)</f>
        <v>27450</v>
      </c>
      <c r="CN23" s="66">
        <f>COUNTA(B23:BT23)</f>
        <v>1</v>
      </c>
      <c r="CO23" s="2"/>
      <c r="CP23" s="2"/>
      <c r="CQ23" s="2"/>
      <c r="CR23" s="29" t="s">
        <v>55</v>
      </c>
      <c r="CS23" s="21">
        <f>+W47</f>
        <v>6700</v>
      </c>
      <c r="CT23" s="17">
        <f>CS23*B72</f>
        <v>3015000</v>
      </c>
      <c r="CU23" s="21">
        <f>+W48</f>
        <v>2</v>
      </c>
      <c r="DE23" s="36"/>
      <c r="DF23" s="35"/>
      <c r="DG23" s="35"/>
      <c r="DH23" s="37"/>
      <c r="DI23" s="34"/>
      <c r="DJ23" s="38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</row>
    <row r="24" spans="1:129" x14ac:dyDescent="0.25">
      <c r="A24" s="60" t="s">
        <v>27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49"/>
      <c r="AA24" s="49"/>
      <c r="AB24" s="49"/>
      <c r="AC24" s="49"/>
      <c r="AD24" s="49"/>
      <c r="AE24" s="49">
        <v>1</v>
      </c>
      <c r="AF24" s="49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65">
        <f>(AE24*B80)</f>
        <v>10000</v>
      </c>
      <c r="CN24" s="66">
        <f>COUNTA(B24:BT24)</f>
        <v>1</v>
      </c>
      <c r="CO24" s="2"/>
      <c r="CP24" s="2"/>
      <c r="CQ24" s="2"/>
      <c r="CR24" s="29" t="s">
        <v>56</v>
      </c>
      <c r="CS24" s="21">
        <f>+X47</f>
        <v>2</v>
      </c>
      <c r="CT24" s="17">
        <f>CS24*B73</f>
        <v>363000</v>
      </c>
      <c r="CU24" s="21">
        <f>+X48</f>
        <v>1</v>
      </c>
      <c r="DE24" s="36"/>
      <c r="DF24" s="35"/>
      <c r="DG24" s="35"/>
      <c r="DH24" s="37"/>
      <c r="DI24" s="34"/>
      <c r="DJ24" s="38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</row>
    <row r="25" spans="1:129" s="2" customFormat="1" x14ac:dyDescent="0.25">
      <c r="A25" s="60" t="s">
        <v>31</v>
      </c>
      <c r="B25" s="19"/>
      <c r="C25" s="19"/>
      <c r="D25" s="19"/>
      <c r="E25" s="19"/>
      <c r="F25" s="19"/>
      <c r="G25" s="19"/>
      <c r="H25" s="19"/>
      <c r="I25" s="19"/>
      <c r="J25" s="19"/>
      <c r="K25" s="19">
        <v>30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49"/>
      <c r="AA25" s="49"/>
      <c r="AB25" s="49"/>
      <c r="AC25" s="49"/>
      <c r="AD25" s="49"/>
      <c r="AE25" s="49"/>
      <c r="AF25" s="49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65">
        <f>K25*B61</f>
        <v>58500</v>
      </c>
      <c r="CN25" s="66">
        <f>COUNTA(B25:BT25)</f>
        <v>1</v>
      </c>
      <c r="CR25" s="29" t="s">
        <v>57</v>
      </c>
      <c r="CS25" s="21">
        <f>+Y47</f>
        <v>6</v>
      </c>
      <c r="CT25" s="17">
        <f>CS25*B74</f>
        <v>2280</v>
      </c>
      <c r="CU25" s="21">
        <f>+Y48</f>
        <v>1</v>
      </c>
      <c r="DE25" s="36"/>
      <c r="DF25" s="35"/>
      <c r="DG25" s="35"/>
      <c r="DH25" s="37"/>
      <c r="DI25" s="34"/>
      <c r="DJ25" s="38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</row>
    <row r="26" spans="1:129" s="2" customFormat="1" x14ac:dyDescent="0.25">
      <c r="A26" s="60" t="s">
        <v>91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49"/>
      <c r="AA26" s="49"/>
      <c r="AB26" s="49"/>
      <c r="AC26" s="49"/>
      <c r="AD26" s="49"/>
      <c r="AE26" s="49"/>
      <c r="AF26" s="49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>
        <v>350</v>
      </c>
      <c r="AU26" s="22">
        <v>405</v>
      </c>
      <c r="AV26" s="22">
        <v>350</v>
      </c>
      <c r="AW26" s="22">
        <v>80</v>
      </c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65">
        <f>(AT26*B94)+(AU26*B95)+(AV26*B96)+(AW26*B97)</f>
        <v>139775</v>
      </c>
      <c r="CN26" s="66">
        <f>COUNTA(B26:BT26)</f>
        <v>4</v>
      </c>
      <c r="CR26" s="29" t="s">
        <v>58</v>
      </c>
      <c r="CS26" s="21">
        <f>+Z47</f>
        <v>3</v>
      </c>
      <c r="CT26" s="17">
        <f>CS26*B75</f>
        <v>11700</v>
      </c>
      <c r="CU26" s="21">
        <f>+Z48</f>
        <v>1</v>
      </c>
      <c r="DE26" s="36"/>
      <c r="DF26" s="35"/>
      <c r="DG26" s="35"/>
      <c r="DH26" s="37"/>
      <c r="DI26" s="34"/>
      <c r="DJ26" s="38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</row>
    <row r="27" spans="1:129" s="2" customFormat="1" x14ac:dyDescent="0.25">
      <c r="A27" s="60" t="s">
        <v>113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49"/>
      <c r="AA27" s="49"/>
      <c r="AB27" s="49"/>
      <c r="AC27" s="49"/>
      <c r="AD27" s="49"/>
      <c r="AE27" s="49"/>
      <c r="AF27" s="49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>
        <v>14</v>
      </c>
      <c r="BB27" s="22">
        <v>1</v>
      </c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65">
        <f>(BA27*B100)+(BB27*B101)</f>
        <v>58000</v>
      </c>
      <c r="CN27" s="66">
        <f>COUNTA(B27:BT27)</f>
        <v>2</v>
      </c>
      <c r="CR27" s="29" t="s">
        <v>59</v>
      </c>
      <c r="CS27" s="21">
        <f>+AA47</f>
        <v>0</v>
      </c>
      <c r="CT27" s="17">
        <f>CS27*B76</f>
        <v>0</v>
      </c>
      <c r="CU27" s="21">
        <f>+AA48</f>
        <v>0</v>
      </c>
      <c r="DE27" s="36"/>
      <c r="DF27" s="35"/>
      <c r="DG27" s="35"/>
      <c r="DH27" s="37"/>
      <c r="DI27" s="34"/>
      <c r="DJ27" s="38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</row>
    <row r="28" spans="1:129" s="2" customFormat="1" x14ac:dyDescent="0.25">
      <c r="A28" s="60" t="s">
        <v>110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49"/>
      <c r="AA28" s="49"/>
      <c r="AB28" s="49"/>
      <c r="AC28" s="49"/>
      <c r="AD28" s="49"/>
      <c r="AE28" s="49"/>
      <c r="AF28" s="49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>
        <v>1</v>
      </c>
      <c r="AY28" s="22">
        <v>1</v>
      </c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65">
        <f>(AX28*B98)+(AY28*B102)</f>
        <v>36000</v>
      </c>
      <c r="CN28" s="66">
        <f>COUNTA(B28:BT28)</f>
        <v>2</v>
      </c>
      <c r="CR28" s="29" t="s">
        <v>60</v>
      </c>
      <c r="CS28" s="21">
        <f>+AB47</f>
        <v>0</v>
      </c>
      <c r="CT28" s="17">
        <f>CS28*B77</f>
        <v>0</v>
      </c>
      <c r="CU28" s="21">
        <f>+AB48</f>
        <v>0</v>
      </c>
      <c r="DE28" s="36"/>
      <c r="DF28" s="35"/>
      <c r="DG28" s="35"/>
      <c r="DH28" s="37"/>
      <c r="DI28" s="34"/>
      <c r="DJ28" s="38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</row>
    <row r="29" spans="1:129" s="2" customFormat="1" x14ac:dyDescent="0.25">
      <c r="A29" s="60" t="s">
        <v>123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49"/>
      <c r="AA29" s="49"/>
      <c r="AB29" s="49"/>
      <c r="AC29" s="49"/>
      <c r="AD29" s="49"/>
      <c r="AE29" s="49"/>
      <c r="AF29" s="49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>
        <v>4</v>
      </c>
      <c r="BD29" s="22">
        <v>4</v>
      </c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65">
        <f>(BC29*B103)+(BD29*B104)</f>
        <v>12000</v>
      </c>
      <c r="CN29" s="66">
        <f>COUNTA(B29:BT29)</f>
        <v>2</v>
      </c>
      <c r="CR29" s="29" t="s">
        <v>61</v>
      </c>
      <c r="CS29" s="21">
        <f>+AC47</f>
        <v>150</v>
      </c>
      <c r="CT29" s="17">
        <f>CS29*B78</f>
        <v>42000</v>
      </c>
      <c r="CU29" s="21">
        <f>+AC48</f>
        <v>1</v>
      </c>
      <c r="DE29" s="36"/>
      <c r="DF29" s="35"/>
      <c r="DG29" s="35"/>
      <c r="DH29" s="37"/>
      <c r="DI29" s="34"/>
      <c r="DJ29" s="38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</row>
    <row r="30" spans="1:129" s="2" customFormat="1" x14ac:dyDescent="0.25">
      <c r="A30" s="60" t="s">
        <v>118</v>
      </c>
      <c r="B30" s="19"/>
      <c r="C30" s="19">
        <v>17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49"/>
      <c r="AA30" s="49"/>
      <c r="AB30" s="49"/>
      <c r="AC30" s="49"/>
      <c r="AD30" s="49"/>
      <c r="AE30" s="49"/>
      <c r="AF30" s="49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65">
        <f>C30*B52</f>
        <v>11713</v>
      </c>
      <c r="CN30" s="66">
        <f>COUNTA(B30:BT30)</f>
        <v>1</v>
      </c>
      <c r="CR30" s="29" t="s">
        <v>62</v>
      </c>
      <c r="CS30" s="21">
        <f>+AD47</f>
        <v>1</v>
      </c>
      <c r="CT30" s="17">
        <f>CS30*B79</f>
        <v>163350</v>
      </c>
      <c r="CU30" s="21">
        <f>+AD48</f>
        <v>1</v>
      </c>
      <c r="DE30" s="36"/>
      <c r="DF30" s="35"/>
      <c r="DG30" s="35"/>
      <c r="DH30" s="37"/>
      <c r="DI30" s="34"/>
      <c r="DJ30" s="38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</row>
    <row r="31" spans="1:129" s="2" customFormat="1" x14ac:dyDescent="0.25">
      <c r="A31" s="60" t="s">
        <v>127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49"/>
      <c r="AA31" s="49"/>
      <c r="AB31" s="49"/>
      <c r="AC31" s="49"/>
      <c r="AD31" s="49"/>
      <c r="AE31" s="49"/>
      <c r="AF31" s="49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65">
        <v>22020</v>
      </c>
      <c r="CN31" s="66">
        <f>COUNTA(B31:BT31)</f>
        <v>0</v>
      </c>
      <c r="CR31" s="29" t="s">
        <v>63</v>
      </c>
      <c r="CS31" s="21">
        <f>+AE47</f>
        <v>1</v>
      </c>
      <c r="CT31" s="17">
        <f>CS31*B80</f>
        <v>10000</v>
      </c>
      <c r="CU31" s="21">
        <f>+AE48</f>
        <v>1</v>
      </c>
      <c r="DE31" s="36"/>
      <c r="DF31" s="35"/>
      <c r="DG31" s="35"/>
      <c r="DH31" s="37"/>
      <c r="DI31" s="34"/>
      <c r="DJ31" s="38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</row>
    <row r="32" spans="1:129" s="2" customFormat="1" x14ac:dyDescent="0.25">
      <c r="A32" s="60" t="s">
        <v>128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49"/>
      <c r="AA32" s="49"/>
      <c r="AB32" s="49"/>
      <c r="AC32" s="49"/>
      <c r="AD32" s="49"/>
      <c r="AE32" s="49"/>
      <c r="AF32" s="49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>
        <v>45</v>
      </c>
      <c r="BP32" s="22">
        <v>5</v>
      </c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65">
        <f>(BO32*B113)+(BP32*B114)</f>
        <v>560000</v>
      </c>
      <c r="CN32" s="66">
        <f>COUNTA(B32:BT32)</f>
        <v>2</v>
      </c>
      <c r="CR32" s="29" t="s">
        <v>64</v>
      </c>
      <c r="CS32" s="21">
        <f>+AF47</f>
        <v>1</v>
      </c>
      <c r="CT32" s="17">
        <f>CS32*B81</f>
        <v>30000</v>
      </c>
      <c r="CU32" s="21">
        <f>+AF48</f>
        <v>1</v>
      </c>
      <c r="DE32" s="36"/>
      <c r="DF32" s="35"/>
      <c r="DG32" s="35"/>
      <c r="DH32" s="37"/>
      <c r="DI32" s="34"/>
      <c r="DJ32" s="38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</row>
    <row r="33" spans="1:129" s="2" customFormat="1" x14ac:dyDescent="0.25">
      <c r="A33" s="60" t="s">
        <v>133</v>
      </c>
      <c r="B33" s="19"/>
      <c r="C33" s="19">
        <v>15</v>
      </c>
      <c r="D33" s="19">
        <v>30</v>
      </c>
      <c r="E33" s="19"/>
      <c r="F33" s="19"/>
      <c r="G33" s="19">
        <v>20</v>
      </c>
      <c r="H33" s="19"/>
      <c r="I33" s="19"/>
      <c r="J33" s="19"/>
      <c r="K33" s="19"/>
      <c r="L33" s="19"/>
      <c r="M33" s="19"/>
      <c r="N33" s="19"/>
      <c r="O33" s="19"/>
      <c r="P33" s="19">
        <v>400</v>
      </c>
      <c r="Q33" s="19">
        <v>100</v>
      </c>
      <c r="R33" s="19"/>
      <c r="S33" s="19"/>
      <c r="T33" s="19">
        <v>595</v>
      </c>
      <c r="U33" s="19"/>
      <c r="V33" s="19"/>
      <c r="W33" s="19"/>
      <c r="X33" s="19"/>
      <c r="Y33" s="19"/>
      <c r="Z33" s="49"/>
      <c r="AA33" s="49"/>
      <c r="AB33" s="49"/>
      <c r="AC33" s="49"/>
      <c r="AD33" s="49"/>
      <c r="AE33" s="49"/>
      <c r="AF33" s="49"/>
      <c r="AG33" s="22"/>
      <c r="AH33" s="22"/>
      <c r="AI33" s="22"/>
      <c r="AJ33" s="22"/>
      <c r="AK33" s="22"/>
      <c r="AL33" s="22">
        <v>10</v>
      </c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>
        <v>30</v>
      </c>
      <c r="BF33" s="22"/>
      <c r="BG33" s="22">
        <v>595</v>
      </c>
      <c r="BH33" s="22">
        <v>20</v>
      </c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65">
        <f>(C33*B52)+(D33*B54)+(G33*B57)+(P33*B66)+(Q33*B67)+(T33*B69)+(AL33*B86)+(AN33*B88)+(BE33*B105)+(BG33*B106)+(BH33*B107)</f>
        <v>107185</v>
      </c>
      <c r="CN33" s="66">
        <f>COUNTA(B33:BT33)</f>
        <v>10</v>
      </c>
      <c r="CR33" s="29" t="s">
        <v>65</v>
      </c>
      <c r="CS33" s="21">
        <f>+AG47</f>
        <v>2</v>
      </c>
      <c r="CT33" s="17">
        <f>CS33*B82</f>
        <v>15000</v>
      </c>
      <c r="CU33" s="21">
        <f>+AG48</f>
        <v>1</v>
      </c>
      <c r="DE33" s="36"/>
      <c r="DF33" s="35"/>
      <c r="DG33" s="35"/>
      <c r="DH33" s="37"/>
      <c r="DI33" s="34"/>
      <c r="DJ33" s="38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</row>
    <row r="34" spans="1:129" s="2" customFormat="1" x14ac:dyDescent="0.25">
      <c r="A34" s="60" t="s">
        <v>139</v>
      </c>
      <c r="B34" s="19"/>
      <c r="C34" s="19">
        <v>15</v>
      </c>
      <c r="D34" s="19"/>
      <c r="E34" s="19"/>
      <c r="F34" s="19"/>
      <c r="G34" s="19"/>
      <c r="H34" s="19"/>
      <c r="I34" s="19">
        <v>15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49"/>
      <c r="AA34" s="49"/>
      <c r="AB34" s="49"/>
      <c r="AC34" s="49"/>
      <c r="AD34" s="49"/>
      <c r="AE34" s="49"/>
      <c r="AF34" s="49"/>
      <c r="AG34" s="22"/>
      <c r="AH34" s="22"/>
      <c r="AI34" s="22"/>
      <c r="AJ34" s="22"/>
      <c r="AK34" s="22"/>
      <c r="AL34" s="22">
        <v>6</v>
      </c>
      <c r="AM34" s="22"/>
      <c r="AN34" s="22">
        <v>1</v>
      </c>
      <c r="AO34" s="22">
        <v>10</v>
      </c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>
        <v>18</v>
      </c>
      <c r="BF34" s="22"/>
      <c r="BG34" s="22"/>
      <c r="BH34" s="22"/>
      <c r="BI34" s="22">
        <v>200</v>
      </c>
      <c r="BJ34" s="22"/>
      <c r="BK34" s="22">
        <v>3</v>
      </c>
      <c r="BL34" s="22">
        <v>6</v>
      </c>
      <c r="BM34" s="22">
        <v>6</v>
      </c>
      <c r="BN34" s="22">
        <v>12</v>
      </c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65">
        <f>(C34*B52)+(I34*B59)+(AL34*B86)+(AN34*B88)+(AO34*B89)+(BE34*B105)+(BI34*B108)+(BK34*B109)+(BL34*B110)+(BM34*B111)+(BN34*B112)</f>
        <v>34335</v>
      </c>
      <c r="CN34" s="66">
        <f>COUNTA(B34:BT34)</f>
        <v>11</v>
      </c>
      <c r="CR34" s="29" t="s">
        <v>79</v>
      </c>
      <c r="CS34" s="21">
        <f>+AI47</f>
        <v>400</v>
      </c>
      <c r="CT34" s="17">
        <f>CS34*B83</f>
        <v>280000</v>
      </c>
      <c r="CU34" s="21">
        <f>+AI48</f>
        <v>1</v>
      </c>
      <c r="DE34" s="36"/>
      <c r="DF34" s="35"/>
      <c r="DG34" s="35"/>
      <c r="DH34" s="37"/>
      <c r="DI34" s="34"/>
      <c r="DJ34" s="38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</row>
    <row r="35" spans="1:129" s="2" customFormat="1" x14ac:dyDescent="0.25">
      <c r="A35" s="60" t="s">
        <v>147</v>
      </c>
      <c r="B35" s="19"/>
      <c r="C35" s="19">
        <v>10</v>
      </c>
      <c r="D35" s="19"/>
      <c r="E35" s="19">
        <v>50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>
        <v>50</v>
      </c>
      <c r="Q35" s="19"/>
      <c r="R35" s="19"/>
      <c r="S35" s="19"/>
      <c r="T35" s="19"/>
      <c r="U35" s="19"/>
      <c r="V35" s="19"/>
      <c r="W35" s="19"/>
      <c r="X35" s="19"/>
      <c r="Y35" s="19"/>
      <c r="Z35" s="49"/>
      <c r="AA35" s="49"/>
      <c r="AB35" s="49"/>
      <c r="AC35" s="49"/>
      <c r="AD35" s="49"/>
      <c r="AE35" s="49"/>
      <c r="AF35" s="49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>
        <v>50</v>
      </c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65">
        <f>(C35*B52)+(E35*B55)+(P35*B66)+(BG35*B106)</f>
        <v>33990</v>
      </c>
      <c r="CN35" s="66">
        <f>COUNTA(B35:BT35)</f>
        <v>4</v>
      </c>
      <c r="CR35" s="29" t="s">
        <v>80</v>
      </c>
      <c r="CS35" s="21">
        <f>+AJ47</f>
        <v>400</v>
      </c>
      <c r="CT35" s="17">
        <f>CS35*B84</f>
        <v>140000</v>
      </c>
      <c r="CU35" s="21">
        <f>+AJ48</f>
        <v>1</v>
      </c>
      <c r="DE35" s="36"/>
      <c r="DF35" s="35"/>
      <c r="DG35" s="35"/>
      <c r="DH35" s="37"/>
      <c r="DI35" s="34"/>
      <c r="DJ35" s="38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</row>
    <row r="36" spans="1:129" s="2" customFormat="1" x14ac:dyDescent="0.25">
      <c r="A36" s="60" t="s">
        <v>148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>
        <v>1600</v>
      </c>
      <c r="Q36" s="19"/>
      <c r="R36" s="19"/>
      <c r="S36" s="19"/>
      <c r="T36" s="19"/>
      <c r="U36" s="19"/>
      <c r="V36" s="19"/>
      <c r="W36" s="19"/>
      <c r="X36" s="19"/>
      <c r="Y36" s="19"/>
      <c r="Z36" s="49"/>
      <c r="AA36" s="49"/>
      <c r="AB36" s="49"/>
      <c r="AC36" s="49"/>
      <c r="AD36" s="49"/>
      <c r="AE36" s="49"/>
      <c r="AF36" s="49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65">
        <f>P36*B66</f>
        <v>51200</v>
      </c>
      <c r="CN36" s="66">
        <f>COUNTA(B36:BT36)</f>
        <v>1</v>
      </c>
      <c r="CR36" s="50" t="s">
        <v>101</v>
      </c>
      <c r="CS36" s="21">
        <f>+AK47</f>
        <v>20</v>
      </c>
      <c r="CT36" s="17">
        <f>CS36*B85</f>
        <v>1200</v>
      </c>
      <c r="CU36" s="21">
        <f>+AK48</f>
        <v>1</v>
      </c>
      <c r="DE36" s="36"/>
      <c r="DF36" s="35"/>
      <c r="DG36" s="35"/>
      <c r="DH36" s="37"/>
      <c r="DI36" s="34"/>
      <c r="DJ36" s="38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</row>
    <row r="37" spans="1:129" s="2" customFormat="1" x14ac:dyDescent="0.25">
      <c r="A37" s="60" t="s">
        <v>149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49"/>
      <c r="AA37" s="49"/>
      <c r="AB37" s="49"/>
      <c r="AC37" s="49"/>
      <c r="AD37" s="49"/>
      <c r="AE37" s="49"/>
      <c r="AF37" s="49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>
        <v>1</v>
      </c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65">
        <f>BS37*B117</f>
        <v>15430</v>
      </c>
      <c r="CN37" s="66">
        <f>COUNTA(B37:BT37)</f>
        <v>1</v>
      </c>
      <c r="CR37" s="50" t="s">
        <v>93</v>
      </c>
      <c r="CS37" s="21">
        <f>+AL47</f>
        <v>56</v>
      </c>
      <c r="CT37" s="17">
        <f>CS37*B86</f>
        <v>15680</v>
      </c>
      <c r="CU37" s="21">
        <f>+AL48</f>
        <v>3</v>
      </c>
      <c r="DE37" s="36"/>
      <c r="DF37" s="35"/>
      <c r="DG37" s="35"/>
      <c r="DH37" s="37"/>
      <c r="DI37" s="34"/>
      <c r="DJ37" s="38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</row>
    <row r="38" spans="1:129" s="2" customFormat="1" x14ac:dyDescent="0.25">
      <c r="A38" s="60" t="s">
        <v>151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49"/>
      <c r="AA38" s="49"/>
      <c r="AB38" s="49"/>
      <c r="AC38" s="49"/>
      <c r="AD38" s="49"/>
      <c r="AE38" s="49"/>
      <c r="AF38" s="49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>
        <v>1296</v>
      </c>
      <c r="BR38" s="22">
        <v>1200</v>
      </c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65">
        <f>(BQ38*B115)+(BR38*B116)</f>
        <v>189456</v>
      </c>
      <c r="CN38" s="66">
        <f>COUNTA(B38:BT38)</f>
        <v>2</v>
      </c>
      <c r="CR38" s="50" t="s">
        <v>94</v>
      </c>
      <c r="CS38" s="21">
        <f>+AM47</f>
        <v>4</v>
      </c>
      <c r="CT38" s="17">
        <f>CS38*B87</f>
        <v>0</v>
      </c>
      <c r="CU38" s="21">
        <f>+AM48</f>
        <v>1</v>
      </c>
      <c r="DE38" s="36"/>
      <c r="DF38" s="35"/>
      <c r="DG38" s="35"/>
      <c r="DH38" s="37"/>
      <c r="DI38" s="34"/>
      <c r="DJ38" s="38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</row>
    <row r="39" spans="1:129" s="2" customFormat="1" x14ac:dyDescent="0.25">
      <c r="A39" s="60" t="s">
        <v>156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49"/>
      <c r="AA39" s="49"/>
      <c r="AB39" s="49"/>
      <c r="AC39" s="49"/>
      <c r="AD39" s="49"/>
      <c r="AE39" s="49"/>
      <c r="AF39" s="49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>
        <v>7560</v>
      </c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65">
        <f>BT39*B118</f>
        <v>302400</v>
      </c>
      <c r="CN39" s="66">
        <f>COUNTA(B39:BT39)</f>
        <v>1</v>
      </c>
      <c r="CR39" s="50"/>
      <c r="CS39" s="21"/>
      <c r="CT39" s="17"/>
      <c r="CU39" s="21"/>
      <c r="DE39" s="36"/>
      <c r="DF39" s="35"/>
      <c r="DG39" s="35"/>
      <c r="DH39" s="37"/>
      <c r="DI39" s="34"/>
      <c r="DJ39" s="38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</row>
    <row r="40" spans="1:129" s="2" customFormat="1" x14ac:dyDescent="0.25">
      <c r="A40" s="60" t="s">
        <v>161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>
        <v>180</v>
      </c>
      <c r="S40" s="19"/>
      <c r="T40" s="19"/>
      <c r="U40" s="19"/>
      <c r="V40" s="19"/>
      <c r="W40" s="19"/>
      <c r="X40" s="19"/>
      <c r="Y40" s="19"/>
      <c r="Z40" s="49"/>
      <c r="AA40" s="49"/>
      <c r="AB40" s="49"/>
      <c r="AC40" s="49"/>
      <c r="AD40" s="49"/>
      <c r="AE40" s="49"/>
      <c r="AF40" s="49"/>
      <c r="AG40" s="22"/>
      <c r="AH40" s="22">
        <v>6</v>
      </c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65">
        <f>234000+51000</f>
        <v>285000</v>
      </c>
      <c r="CN40" s="66">
        <v>2</v>
      </c>
      <c r="CR40" s="50"/>
      <c r="CS40" s="21"/>
      <c r="CT40" s="17"/>
      <c r="CU40" s="21"/>
      <c r="DE40" s="36"/>
      <c r="DF40" s="35"/>
      <c r="DG40" s="35"/>
      <c r="DH40" s="37"/>
      <c r="DI40" s="34"/>
      <c r="DJ40" s="38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</row>
    <row r="41" spans="1:129" s="2" customFormat="1" x14ac:dyDescent="0.25">
      <c r="A41" s="60" t="s">
        <v>314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49"/>
      <c r="AA41" s="49"/>
      <c r="AB41" s="49"/>
      <c r="AC41" s="49"/>
      <c r="AD41" s="49"/>
      <c r="AE41" s="49"/>
      <c r="AF41" s="49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>
        <v>26</v>
      </c>
      <c r="BF41" s="22">
        <v>18</v>
      </c>
      <c r="BG41" s="22">
        <v>10</v>
      </c>
      <c r="BH41" s="22">
        <v>10</v>
      </c>
      <c r="BI41" s="22">
        <v>100</v>
      </c>
      <c r="BJ41" s="22">
        <v>100</v>
      </c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>
        <v>80</v>
      </c>
      <c r="BV41" s="22">
        <v>40</v>
      </c>
      <c r="BW41" s="22">
        <v>50</v>
      </c>
      <c r="BX41" s="22">
        <v>150</v>
      </c>
      <c r="BY41" s="22">
        <v>100</v>
      </c>
      <c r="BZ41" s="22">
        <v>400</v>
      </c>
      <c r="CA41" s="22">
        <v>18</v>
      </c>
      <c r="CB41" s="22">
        <v>10</v>
      </c>
      <c r="CC41" s="22">
        <v>10</v>
      </c>
      <c r="CD41" s="22">
        <v>12</v>
      </c>
      <c r="CE41" s="22">
        <v>600</v>
      </c>
      <c r="CF41" s="22">
        <v>10</v>
      </c>
      <c r="CG41" s="22">
        <v>10</v>
      </c>
      <c r="CH41" s="22">
        <v>50</v>
      </c>
      <c r="CI41" s="22">
        <v>50</v>
      </c>
      <c r="CJ41" s="22">
        <v>8</v>
      </c>
      <c r="CK41" s="22">
        <v>10</v>
      </c>
      <c r="CL41" s="22"/>
      <c r="CM41" s="65">
        <f>8595.5+1004.42+2009.5+8934+1126.74+22291.75+5057+597+2860+12519+669.5+357.5+21184+5265+14840+805+2236+1017.5+553+897+1202+1476+13260+14788+30145</f>
        <v>173690.41</v>
      </c>
      <c r="CN41" s="66">
        <v>23</v>
      </c>
      <c r="CR41" s="50"/>
      <c r="CS41" s="21"/>
      <c r="CT41" s="17"/>
      <c r="CU41" s="21"/>
      <c r="DE41" s="36"/>
      <c r="DF41" s="35"/>
      <c r="DG41" s="35"/>
      <c r="DH41" s="37"/>
      <c r="DI41" s="34"/>
      <c r="DJ41" s="38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</row>
    <row r="42" spans="1:129" s="2" customFormat="1" x14ac:dyDescent="0.25">
      <c r="A42" s="60" t="s">
        <v>327</v>
      </c>
      <c r="B42" s="19"/>
      <c r="C42" s="19">
        <v>5</v>
      </c>
      <c r="D42" s="19"/>
      <c r="E42" s="19"/>
      <c r="F42" s="19"/>
      <c r="G42" s="19">
        <v>50</v>
      </c>
      <c r="H42" s="19"/>
      <c r="I42" s="19"/>
      <c r="J42" s="19"/>
      <c r="K42" s="19"/>
      <c r="L42" s="19"/>
      <c r="M42" s="19"/>
      <c r="N42" s="19"/>
      <c r="O42" s="19"/>
      <c r="P42" s="19">
        <v>500</v>
      </c>
      <c r="Q42" s="19"/>
      <c r="R42" s="19"/>
      <c r="S42" s="19"/>
      <c r="T42" s="19"/>
      <c r="U42" s="19"/>
      <c r="V42" s="19"/>
      <c r="W42" s="19"/>
      <c r="X42" s="19"/>
      <c r="Y42" s="19"/>
      <c r="Z42" s="49"/>
      <c r="AA42" s="49"/>
      <c r="AB42" s="49"/>
      <c r="AC42" s="49"/>
      <c r="AD42" s="49"/>
      <c r="AE42" s="49"/>
      <c r="AF42" s="49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65">
        <f>(689*5)+(G42*400)+(P42*32)</f>
        <v>39445</v>
      </c>
      <c r="CN42" s="66">
        <v>3</v>
      </c>
      <c r="CR42" s="50"/>
      <c r="CS42" s="21"/>
      <c r="CT42" s="17"/>
      <c r="CU42" s="21"/>
      <c r="DE42" s="36"/>
      <c r="DF42" s="35"/>
      <c r="DG42" s="35"/>
      <c r="DH42" s="37"/>
      <c r="DI42" s="34"/>
      <c r="DJ42" s="38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</row>
    <row r="43" spans="1:129" s="2" customFormat="1" x14ac:dyDescent="0.25">
      <c r="A43" s="60" t="s">
        <v>329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49"/>
      <c r="AA43" s="49"/>
      <c r="AB43" s="49"/>
      <c r="AC43" s="49"/>
      <c r="AD43" s="49"/>
      <c r="AE43" s="49"/>
      <c r="AF43" s="49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>
        <v>2</v>
      </c>
      <c r="CM43" s="65">
        <f>15299*2</f>
        <v>30598</v>
      </c>
      <c r="CN43" s="66">
        <v>2</v>
      </c>
      <c r="CR43" s="50"/>
      <c r="CS43" s="21"/>
      <c r="CT43" s="17"/>
      <c r="CU43" s="21"/>
      <c r="DE43" s="36"/>
      <c r="DF43" s="35"/>
      <c r="DG43" s="35"/>
      <c r="DH43" s="37"/>
      <c r="DI43" s="34"/>
      <c r="DJ43" s="38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</row>
    <row r="44" spans="1:129" s="2" customFormat="1" x14ac:dyDescent="0.25">
      <c r="A44" s="60" t="s">
        <v>328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>
        <v>396000</v>
      </c>
      <c r="Q44" s="19"/>
      <c r="R44" s="19"/>
      <c r="S44" s="19"/>
      <c r="T44" s="19"/>
      <c r="U44" s="19"/>
      <c r="V44" s="19"/>
      <c r="W44" s="19"/>
      <c r="X44" s="19"/>
      <c r="Y44" s="19"/>
      <c r="Z44" s="49"/>
      <c r="AA44" s="49"/>
      <c r="AB44" s="49"/>
      <c r="AC44" s="49"/>
      <c r="AD44" s="49"/>
      <c r="AE44" s="49"/>
      <c r="AF44" s="49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65">
        <v>704000</v>
      </c>
      <c r="CN44" s="66">
        <v>1</v>
      </c>
      <c r="CR44" s="50"/>
      <c r="CS44" s="21"/>
      <c r="CT44" s="17"/>
      <c r="CU44" s="21"/>
      <c r="DE44" s="36"/>
      <c r="DF44" s="35"/>
      <c r="DG44" s="35"/>
      <c r="DH44" s="37"/>
      <c r="DI44" s="34"/>
      <c r="DJ44" s="38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</row>
    <row r="45" spans="1:129" x14ac:dyDescent="0.25">
      <c r="A45" s="60" t="s">
        <v>28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>
        <v>1</v>
      </c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65">
        <f>AF45*B81</f>
        <v>30000</v>
      </c>
      <c r="CN45" s="66">
        <f>COUNTA(B45:BT45)</f>
        <v>1</v>
      </c>
      <c r="CO45" s="2"/>
      <c r="CP45" s="2"/>
      <c r="CQ45" s="2"/>
      <c r="CR45" s="50" t="s">
        <v>95</v>
      </c>
      <c r="CS45" s="21">
        <f>+AN47</f>
        <v>11</v>
      </c>
      <c r="CT45" s="17">
        <f>CS45*B88</f>
        <v>3520</v>
      </c>
      <c r="CU45" s="21">
        <f>+AN48</f>
        <v>2</v>
      </c>
      <c r="DE45" s="36"/>
      <c r="DF45" s="35"/>
      <c r="DG45" s="35"/>
      <c r="DH45" s="37"/>
      <c r="DI45" s="34"/>
      <c r="DJ45" s="38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</row>
    <row r="46" spans="1:129" x14ac:dyDescent="0.25">
      <c r="A46" s="2"/>
      <c r="B46" s="2"/>
      <c r="C46" s="2"/>
      <c r="D46" s="2"/>
      <c r="E46" s="2"/>
      <c r="G46" s="2"/>
      <c r="H46" s="2"/>
      <c r="I46" s="2"/>
      <c r="J46" s="2"/>
      <c r="L46" s="2"/>
      <c r="M46" s="2"/>
      <c r="P46" s="2"/>
      <c r="S46" s="2"/>
      <c r="T46" s="4"/>
      <c r="U46" s="4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CM46" s="2"/>
      <c r="CO46" s="2"/>
      <c r="CP46" s="2"/>
      <c r="CQ46" s="2"/>
      <c r="CR46" s="6" t="s">
        <v>96</v>
      </c>
      <c r="CS46" s="21">
        <f>+AO47</f>
        <v>60</v>
      </c>
      <c r="CT46" s="17">
        <f>CS46*B89</f>
        <v>24000</v>
      </c>
      <c r="CU46" s="21">
        <f>+AO48</f>
        <v>2</v>
      </c>
      <c r="DE46" s="36"/>
      <c r="DF46" s="35"/>
      <c r="DG46" s="35"/>
      <c r="DH46" s="37"/>
      <c r="DI46" s="34"/>
      <c r="DJ46" s="38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</row>
    <row r="47" spans="1:129" hidden="1" x14ac:dyDescent="0.25">
      <c r="A47" s="9" t="s">
        <v>74</v>
      </c>
      <c r="B47" s="4">
        <f t="shared" ref="B47:Q47" si="0">SUM(B4:B46)</f>
        <v>15</v>
      </c>
      <c r="C47" s="4">
        <f t="shared" si="0"/>
        <v>123</v>
      </c>
      <c r="D47" s="4">
        <f t="shared" si="0"/>
        <v>1251</v>
      </c>
      <c r="E47" s="4">
        <f t="shared" si="0"/>
        <v>155</v>
      </c>
      <c r="F47" s="4">
        <f t="shared" si="0"/>
        <v>50</v>
      </c>
      <c r="G47" s="4">
        <f t="shared" si="0"/>
        <v>1066</v>
      </c>
      <c r="H47" s="4">
        <f t="shared" si="0"/>
        <v>7308</v>
      </c>
      <c r="I47" s="4">
        <f t="shared" si="0"/>
        <v>450</v>
      </c>
      <c r="J47" s="4">
        <f t="shared" si="0"/>
        <v>500</v>
      </c>
      <c r="K47" s="4">
        <f t="shared" si="0"/>
        <v>430</v>
      </c>
      <c r="L47" s="4">
        <f t="shared" si="0"/>
        <v>6200</v>
      </c>
      <c r="M47" s="4">
        <f t="shared" si="0"/>
        <v>2</v>
      </c>
      <c r="N47" s="4">
        <f t="shared" si="0"/>
        <v>15</v>
      </c>
      <c r="O47" s="4">
        <f t="shared" si="0"/>
        <v>6</v>
      </c>
      <c r="P47" s="4">
        <f t="shared" si="0"/>
        <v>399100</v>
      </c>
      <c r="Q47" s="4">
        <f t="shared" si="0"/>
        <v>500</v>
      </c>
      <c r="R47" s="4"/>
      <c r="S47" s="4">
        <f>SUM(S4:S46)</f>
        <v>1070</v>
      </c>
      <c r="T47" s="4">
        <f>SUM(T4:T46)</f>
        <v>695</v>
      </c>
      <c r="U47" s="26">
        <f>SUM(U4:U45)</f>
        <v>40</v>
      </c>
      <c r="V47" s="4">
        <f t="shared" ref="V47:AG47" si="1">SUM(V4:V46)</f>
        <v>12</v>
      </c>
      <c r="W47" s="4">
        <f t="shared" si="1"/>
        <v>6700</v>
      </c>
      <c r="X47" s="4">
        <f t="shared" si="1"/>
        <v>2</v>
      </c>
      <c r="Y47" s="4">
        <f t="shared" si="1"/>
        <v>6</v>
      </c>
      <c r="Z47" s="4">
        <f t="shared" si="1"/>
        <v>3</v>
      </c>
      <c r="AA47" s="4">
        <f t="shared" si="1"/>
        <v>0</v>
      </c>
      <c r="AB47" s="4">
        <f t="shared" si="1"/>
        <v>0</v>
      </c>
      <c r="AC47" s="4">
        <f t="shared" si="1"/>
        <v>150</v>
      </c>
      <c r="AD47" s="4">
        <f t="shared" si="1"/>
        <v>1</v>
      </c>
      <c r="AE47" s="4">
        <f t="shared" si="1"/>
        <v>1</v>
      </c>
      <c r="AF47" s="4">
        <f t="shared" si="1"/>
        <v>1</v>
      </c>
      <c r="AG47" s="4">
        <f t="shared" si="1"/>
        <v>2</v>
      </c>
      <c r="AH47" s="4"/>
      <c r="AI47" s="4">
        <f t="shared" ref="AI47:BE47" si="2">SUM(AI4:AI46)</f>
        <v>400</v>
      </c>
      <c r="AJ47" s="4">
        <f t="shared" si="2"/>
        <v>400</v>
      </c>
      <c r="AK47" s="4">
        <f t="shared" si="2"/>
        <v>20</v>
      </c>
      <c r="AL47" s="4">
        <f t="shared" si="2"/>
        <v>56</v>
      </c>
      <c r="AM47" s="4">
        <f t="shared" si="2"/>
        <v>4</v>
      </c>
      <c r="AN47" s="4">
        <f t="shared" si="2"/>
        <v>11</v>
      </c>
      <c r="AO47" s="4">
        <f t="shared" si="2"/>
        <v>60</v>
      </c>
      <c r="AP47" s="4">
        <f t="shared" si="2"/>
        <v>10</v>
      </c>
      <c r="AQ47" s="4">
        <f t="shared" si="2"/>
        <v>50</v>
      </c>
      <c r="AR47" s="4">
        <f t="shared" si="2"/>
        <v>40</v>
      </c>
      <c r="AS47" s="4">
        <f t="shared" si="2"/>
        <v>10</v>
      </c>
      <c r="AT47" s="4">
        <f t="shared" si="2"/>
        <v>350</v>
      </c>
      <c r="AU47" s="4">
        <f t="shared" si="2"/>
        <v>405</v>
      </c>
      <c r="AV47" s="4">
        <f t="shared" si="2"/>
        <v>350</v>
      </c>
      <c r="AW47" s="4">
        <f t="shared" si="2"/>
        <v>80</v>
      </c>
      <c r="AX47" s="4">
        <f t="shared" si="2"/>
        <v>1</v>
      </c>
      <c r="AY47" s="4">
        <f t="shared" si="2"/>
        <v>1</v>
      </c>
      <c r="AZ47" s="4">
        <f t="shared" si="2"/>
        <v>85</v>
      </c>
      <c r="BA47" s="4">
        <f t="shared" si="2"/>
        <v>14</v>
      </c>
      <c r="BB47" s="4">
        <f t="shared" si="2"/>
        <v>1</v>
      </c>
      <c r="BC47" s="4">
        <f t="shared" si="2"/>
        <v>4</v>
      </c>
      <c r="BD47" s="4">
        <f t="shared" si="2"/>
        <v>4</v>
      </c>
      <c r="BE47" s="4">
        <f t="shared" si="2"/>
        <v>74</v>
      </c>
      <c r="BF47" s="4"/>
      <c r="BG47" s="4">
        <f>SUM(BG4:BG46)</f>
        <v>655</v>
      </c>
      <c r="BH47" s="4">
        <f>SUM(BH4:BH46)</f>
        <v>30</v>
      </c>
      <c r="BI47" s="4">
        <f>SUM(BI4:BI46)</f>
        <v>300</v>
      </c>
      <c r="BJ47" s="4"/>
      <c r="BK47" s="4">
        <f t="shared" ref="BK47:BT47" si="3">SUM(BK4:BK46)</f>
        <v>3</v>
      </c>
      <c r="BL47" s="4">
        <f t="shared" si="3"/>
        <v>6</v>
      </c>
      <c r="BM47" s="4">
        <f t="shared" si="3"/>
        <v>6</v>
      </c>
      <c r="BN47" s="4">
        <f t="shared" si="3"/>
        <v>12</v>
      </c>
      <c r="BO47" s="4">
        <f t="shared" si="3"/>
        <v>45</v>
      </c>
      <c r="BP47" s="4">
        <f t="shared" si="3"/>
        <v>5</v>
      </c>
      <c r="BQ47" s="4">
        <f t="shared" si="3"/>
        <v>1296</v>
      </c>
      <c r="BR47" s="4">
        <f t="shared" si="3"/>
        <v>1200</v>
      </c>
      <c r="BS47" s="4">
        <f t="shared" si="3"/>
        <v>1</v>
      </c>
      <c r="BT47" s="4">
        <f t="shared" si="3"/>
        <v>7560</v>
      </c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14">
        <f>SUM(CM4:CM45)</f>
        <v>16136101.41</v>
      </c>
      <c r="CO47" s="2"/>
      <c r="CP47" s="2"/>
      <c r="CQ47" s="2"/>
      <c r="CR47" s="6" t="s">
        <v>97</v>
      </c>
      <c r="CS47" s="21">
        <f>+AP47</f>
        <v>10</v>
      </c>
      <c r="CT47" s="17">
        <f>CS47*B90</f>
        <v>5500</v>
      </c>
      <c r="CU47" s="21">
        <f>+AP48</f>
        <v>1</v>
      </c>
      <c r="DE47" s="36"/>
      <c r="DF47" s="35"/>
      <c r="DG47" s="35"/>
      <c r="DH47" s="37"/>
      <c r="DI47" s="34"/>
      <c r="DJ47" s="38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</row>
    <row r="48" spans="1:129" ht="30" hidden="1" x14ac:dyDescent="0.25">
      <c r="A48" s="9" t="s">
        <v>75</v>
      </c>
      <c r="B48" s="20">
        <f t="shared" ref="B48:Q48" si="4">COUNTA(B4:B45)</f>
        <v>3</v>
      </c>
      <c r="C48" s="20">
        <f t="shared" si="4"/>
        <v>11</v>
      </c>
      <c r="D48" s="20">
        <f t="shared" si="4"/>
        <v>5</v>
      </c>
      <c r="E48" s="20">
        <f t="shared" si="4"/>
        <v>4</v>
      </c>
      <c r="F48" s="20">
        <f t="shared" si="4"/>
        <v>1</v>
      </c>
      <c r="G48" s="20">
        <f t="shared" si="4"/>
        <v>3</v>
      </c>
      <c r="H48" s="20">
        <f t="shared" si="4"/>
        <v>1</v>
      </c>
      <c r="I48" s="20">
        <f t="shared" si="4"/>
        <v>5</v>
      </c>
      <c r="J48" s="20">
        <f t="shared" si="4"/>
        <v>3</v>
      </c>
      <c r="K48" s="20">
        <f t="shared" si="4"/>
        <v>3</v>
      </c>
      <c r="L48" s="20">
        <f t="shared" si="4"/>
        <v>1</v>
      </c>
      <c r="M48" s="20">
        <f t="shared" si="4"/>
        <v>1</v>
      </c>
      <c r="N48" s="20">
        <f t="shared" si="4"/>
        <v>1</v>
      </c>
      <c r="O48" s="20">
        <f t="shared" si="4"/>
        <v>1</v>
      </c>
      <c r="P48" s="20">
        <f t="shared" si="4"/>
        <v>7</v>
      </c>
      <c r="Q48" s="20">
        <f t="shared" si="4"/>
        <v>2</v>
      </c>
      <c r="R48" s="20"/>
      <c r="S48" s="20">
        <f t="shared" ref="S48:AG48" si="5">COUNTA(S4:S45)</f>
        <v>2</v>
      </c>
      <c r="T48" s="20">
        <f t="shared" si="5"/>
        <v>3</v>
      </c>
      <c r="U48" s="27">
        <f t="shared" si="5"/>
        <v>1</v>
      </c>
      <c r="V48" s="20">
        <f t="shared" si="5"/>
        <v>1</v>
      </c>
      <c r="W48" s="20">
        <f t="shared" si="5"/>
        <v>2</v>
      </c>
      <c r="X48" s="20">
        <f t="shared" si="5"/>
        <v>1</v>
      </c>
      <c r="Y48" s="20">
        <f t="shared" si="5"/>
        <v>1</v>
      </c>
      <c r="Z48" s="20">
        <f t="shared" si="5"/>
        <v>1</v>
      </c>
      <c r="AA48" s="20">
        <f t="shared" si="5"/>
        <v>0</v>
      </c>
      <c r="AB48" s="20">
        <f t="shared" si="5"/>
        <v>0</v>
      </c>
      <c r="AC48" s="20">
        <f t="shared" si="5"/>
        <v>1</v>
      </c>
      <c r="AD48" s="20">
        <f t="shared" si="5"/>
        <v>1</v>
      </c>
      <c r="AE48" s="20">
        <f t="shared" si="5"/>
        <v>1</v>
      </c>
      <c r="AF48" s="20">
        <f t="shared" si="5"/>
        <v>1</v>
      </c>
      <c r="AG48" s="20">
        <f t="shared" si="5"/>
        <v>1</v>
      </c>
      <c r="AH48" s="20"/>
      <c r="AI48" s="20">
        <f t="shared" ref="AI48:BE48" si="6">COUNTA(AI4:AI45)</f>
        <v>1</v>
      </c>
      <c r="AJ48" s="20">
        <f t="shared" si="6"/>
        <v>1</v>
      </c>
      <c r="AK48" s="20">
        <f t="shared" si="6"/>
        <v>1</v>
      </c>
      <c r="AL48" s="20">
        <f t="shared" si="6"/>
        <v>3</v>
      </c>
      <c r="AM48" s="20">
        <f t="shared" si="6"/>
        <v>1</v>
      </c>
      <c r="AN48" s="20">
        <f t="shared" si="6"/>
        <v>2</v>
      </c>
      <c r="AO48" s="20">
        <f t="shared" si="6"/>
        <v>2</v>
      </c>
      <c r="AP48" s="20">
        <f t="shared" si="6"/>
        <v>1</v>
      </c>
      <c r="AQ48" s="20">
        <f t="shared" si="6"/>
        <v>1</v>
      </c>
      <c r="AR48" s="20">
        <f t="shared" si="6"/>
        <v>1</v>
      </c>
      <c r="AS48" s="20">
        <f t="shared" si="6"/>
        <v>1</v>
      </c>
      <c r="AT48" s="20">
        <f t="shared" si="6"/>
        <v>1</v>
      </c>
      <c r="AU48" s="20">
        <f t="shared" si="6"/>
        <v>1</v>
      </c>
      <c r="AV48" s="20">
        <f t="shared" si="6"/>
        <v>1</v>
      </c>
      <c r="AW48" s="20">
        <f t="shared" si="6"/>
        <v>1</v>
      </c>
      <c r="AX48" s="20">
        <f t="shared" si="6"/>
        <v>1</v>
      </c>
      <c r="AY48" s="20">
        <f t="shared" si="6"/>
        <v>1</v>
      </c>
      <c r="AZ48" s="20">
        <f t="shared" si="6"/>
        <v>2</v>
      </c>
      <c r="BA48" s="20">
        <f t="shared" si="6"/>
        <v>1</v>
      </c>
      <c r="BB48" s="20">
        <f t="shared" si="6"/>
        <v>1</v>
      </c>
      <c r="BC48" s="20">
        <f t="shared" si="6"/>
        <v>1</v>
      </c>
      <c r="BD48" s="20">
        <f t="shared" si="6"/>
        <v>1</v>
      </c>
      <c r="BE48" s="20">
        <f t="shared" si="6"/>
        <v>3</v>
      </c>
      <c r="BF48" s="20"/>
      <c r="BG48" s="20">
        <f>COUNTA(BG4:BG45)</f>
        <v>3</v>
      </c>
      <c r="BH48" s="20">
        <f>COUNTA(BH4:BH45)</f>
        <v>2</v>
      </c>
      <c r="BI48" s="20">
        <f>COUNTA(BI4:BI45)</f>
        <v>2</v>
      </c>
      <c r="BJ48" s="20"/>
      <c r="BK48" s="20">
        <f t="shared" ref="BK48:BT48" si="7">COUNTA(BK4:BK45)</f>
        <v>1</v>
      </c>
      <c r="BL48" s="20">
        <f t="shared" si="7"/>
        <v>1</v>
      </c>
      <c r="BM48" s="20">
        <f t="shared" si="7"/>
        <v>1</v>
      </c>
      <c r="BN48" s="20">
        <f t="shared" si="7"/>
        <v>1</v>
      </c>
      <c r="BO48" s="20">
        <f t="shared" si="7"/>
        <v>1</v>
      </c>
      <c r="BP48" s="20">
        <f t="shared" si="7"/>
        <v>1</v>
      </c>
      <c r="BQ48" s="20">
        <f t="shared" si="7"/>
        <v>1</v>
      </c>
      <c r="BR48" s="20">
        <f t="shared" si="7"/>
        <v>1</v>
      </c>
      <c r="BS48" s="20">
        <f t="shared" si="7"/>
        <v>1</v>
      </c>
      <c r="BT48" s="20">
        <f t="shared" si="7"/>
        <v>1</v>
      </c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">
        <f>COUNTA(CM4:CM45)</f>
        <v>42</v>
      </c>
      <c r="CO48" s="2"/>
      <c r="CP48" s="2"/>
      <c r="CQ48" s="2"/>
      <c r="CR48" s="6" t="s">
        <v>98</v>
      </c>
      <c r="CS48" s="21">
        <f>+AQ47</f>
        <v>50</v>
      </c>
      <c r="CT48" s="17">
        <f>CS48*B91</f>
        <v>37500</v>
      </c>
      <c r="CU48" s="21">
        <f>+AQ48</f>
        <v>1</v>
      </c>
      <c r="DE48" s="36"/>
      <c r="DF48" s="35"/>
      <c r="DG48" s="35"/>
      <c r="DH48" s="37"/>
      <c r="DI48" s="34"/>
      <c r="DJ48" s="38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</row>
    <row r="49" spans="1:129" x14ac:dyDescent="0.25">
      <c r="A49" s="2"/>
      <c r="B49" s="2"/>
      <c r="C49" s="2"/>
      <c r="D49" s="2"/>
      <c r="E49" s="2"/>
      <c r="G49" s="2"/>
      <c r="H49" s="2"/>
      <c r="I49" s="2"/>
      <c r="J49" s="2"/>
      <c r="L49" s="2"/>
      <c r="M49" s="2"/>
      <c r="P49" s="2"/>
      <c r="S49" s="2"/>
      <c r="T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CM49" s="2"/>
      <c r="CO49" s="2"/>
      <c r="CP49" s="2"/>
      <c r="CQ49" s="2"/>
      <c r="CR49" s="6" t="s">
        <v>99</v>
      </c>
      <c r="CS49" s="21">
        <f>+AR47</f>
        <v>40</v>
      </c>
      <c r="CT49" s="17">
        <f>CS49*B92</f>
        <v>7200</v>
      </c>
      <c r="CU49" s="21">
        <f>+AR48</f>
        <v>1</v>
      </c>
      <c r="DE49" s="36"/>
      <c r="DF49" s="35"/>
      <c r="DG49" s="35"/>
      <c r="DH49" s="37"/>
      <c r="DI49" s="34"/>
      <c r="DJ49" s="38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</row>
    <row r="50" spans="1:129" x14ac:dyDescent="0.25">
      <c r="A50" s="2"/>
      <c r="B50" s="2"/>
      <c r="C50" s="2"/>
      <c r="D50" s="2"/>
      <c r="E50" s="2"/>
      <c r="G50" s="2"/>
      <c r="H50" s="2"/>
      <c r="I50" s="2"/>
      <c r="J50" s="2"/>
      <c r="L50" s="2"/>
      <c r="M50" s="2"/>
      <c r="P50" s="2"/>
      <c r="S50" s="2"/>
      <c r="T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CM50" s="2"/>
      <c r="CO50" s="2"/>
      <c r="CP50" s="2"/>
      <c r="CQ50" s="2"/>
      <c r="CR50" s="6" t="s">
        <v>100</v>
      </c>
      <c r="CS50" s="21">
        <f>+AS47</f>
        <v>10</v>
      </c>
      <c r="CT50" s="17">
        <f>CS50*B93</f>
        <v>2500</v>
      </c>
      <c r="CU50" s="21">
        <f>+AS48</f>
        <v>1</v>
      </c>
      <c r="DE50" s="36"/>
      <c r="DF50" s="35"/>
      <c r="DG50" s="35"/>
      <c r="DH50" s="37"/>
      <c r="DI50" s="34"/>
      <c r="DJ50" s="38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</row>
    <row r="51" spans="1:129" ht="21" hidden="1" x14ac:dyDescent="0.35">
      <c r="A51" s="15" t="s">
        <v>76</v>
      </c>
      <c r="B51" s="16"/>
      <c r="C51" s="2"/>
      <c r="D51" s="2"/>
      <c r="E51" s="2"/>
      <c r="G51" s="2"/>
      <c r="H51" s="2"/>
      <c r="I51" s="2"/>
      <c r="J51" s="2"/>
      <c r="L51" s="2"/>
      <c r="M51" s="2"/>
      <c r="P51" s="2"/>
      <c r="S51" s="2"/>
      <c r="T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CM51" s="43">
        <f>CM47-CM52</f>
        <v>15872751.41</v>
      </c>
      <c r="CO51" s="2"/>
      <c r="CP51" s="2"/>
      <c r="CQ51" s="2"/>
      <c r="CR51" s="3" t="s">
        <v>106</v>
      </c>
      <c r="CS51" s="21">
        <f>+AT47</f>
        <v>350</v>
      </c>
      <c r="CT51" s="17">
        <f>CS51*B94</f>
        <v>35000</v>
      </c>
      <c r="CU51" s="21">
        <f>+AT48</f>
        <v>1</v>
      </c>
      <c r="DE51" s="36"/>
      <c r="DF51" s="35"/>
      <c r="DG51" s="35"/>
      <c r="DH51" s="37"/>
      <c r="DI51" s="34"/>
      <c r="DJ51" s="38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</row>
    <row r="52" spans="1:129" hidden="1" x14ac:dyDescent="0.25">
      <c r="A52" s="10" t="s">
        <v>77</v>
      </c>
      <c r="B52" s="17">
        <v>689</v>
      </c>
      <c r="C52" s="2"/>
      <c r="D52" s="2"/>
      <c r="E52" s="2"/>
      <c r="G52" s="2"/>
      <c r="H52" s="2"/>
      <c r="I52" s="2"/>
      <c r="J52" s="2"/>
      <c r="L52" s="2"/>
      <c r="M52" s="2"/>
      <c r="P52" s="2"/>
      <c r="S52" s="2"/>
      <c r="T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CM52" s="43">
        <f>CM29+CM28+CM24+CM22+CM20</f>
        <v>263350</v>
      </c>
      <c r="CO52" s="2"/>
      <c r="CP52" s="2"/>
      <c r="CQ52" s="2"/>
      <c r="CR52" s="3" t="s">
        <v>107</v>
      </c>
      <c r="CS52" s="21">
        <f>+AU47</f>
        <v>405</v>
      </c>
      <c r="CT52" s="17">
        <f>CS52*B95</f>
        <v>78975</v>
      </c>
      <c r="CU52" s="21">
        <f>+AU48</f>
        <v>1</v>
      </c>
      <c r="DE52" s="36"/>
      <c r="DF52" s="35"/>
      <c r="DG52" s="35"/>
      <c r="DH52" s="37"/>
      <c r="DI52" s="34"/>
      <c r="DJ52" s="38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</row>
    <row r="53" spans="1:129" hidden="1" x14ac:dyDescent="0.25">
      <c r="A53" s="11" t="s">
        <v>78</v>
      </c>
      <c r="B53" s="17">
        <v>1500</v>
      </c>
      <c r="C53" s="2"/>
      <c r="D53" s="2"/>
      <c r="E53" s="2"/>
      <c r="G53" s="2"/>
      <c r="H53" s="2"/>
      <c r="I53" s="2"/>
      <c r="J53" s="2"/>
      <c r="L53" s="2"/>
      <c r="M53" s="2"/>
      <c r="P53" s="2"/>
      <c r="S53" s="2"/>
      <c r="T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CM53" s="2"/>
      <c r="CO53" s="2"/>
      <c r="CP53" s="2"/>
      <c r="CQ53" s="2"/>
      <c r="CR53" s="3" t="s">
        <v>108</v>
      </c>
      <c r="CS53" s="21">
        <f>+AV47</f>
        <v>350</v>
      </c>
      <c r="CT53" s="17">
        <f>CS53*B96</f>
        <v>21000</v>
      </c>
      <c r="CU53" s="21">
        <f>+AV48</f>
        <v>1</v>
      </c>
      <c r="DE53" s="36"/>
      <c r="DF53" s="35"/>
      <c r="DG53" s="35"/>
      <c r="DH53" s="37"/>
      <c r="DI53" s="34"/>
      <c r="DJ53" s="38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</row>
    <row r="54" spans="1:129" ht="30" hidden="1" x14ac:dyDescent="0.25">
      <c r="A54" s="12" t="s">
        <v>37</v>
      </c>
      <c r="B54" s="17">
        <v>530</v>
      </c>
      <c r="C54" s="2"/>
      <c r="D54" s="2"/>
      <c r="E54" s="2"/>
      <c r="G54" s="2"/>
      <c r="H54" s="2"/>
      <c r="I54" s="2"/>
      <c r="J54" s="2"/>
      <c r="L54" s="2"/>
      <c r="M54" s="2"/>
      <c r="P54" s="2"/>
      <c r="S54" s="2"/>
      <c r="T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CM54" s="2"/>
      <c r="CO54" s="2"/>
      <c r="CP54" s="2"/>
      <c r="CQ54" s="2"/>
      <c r="CR54" s="3" t="s">
        <v>109</v>
      </c>
      <c r="CS54" s="21">
        <f>+AW47</f>
        <v>80</v>
      </c>
      <c r="CT54" s="17">
        <f>CS54*B97</f>
        <v>4800</v>
      </c>
      <c r="CU54" s="21">
        <f>+AW48</f>
        <v>1</v>
      </c>
      <c r="DE54" s="36"/>
      <c r="DF54" s="35"/>
      <c r="DG54" s="35"/>
      <c r="DH54" s="37"/>
      <c r="DI54" s="34"/>
      <c r="DJ54" s="38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</row>
    <row r="55" spans="1:129" ht="30" hidden="1" x14ac:dyDescent="0.25">
      <c r="A55" s="12" t="s">
        <v>38</v>
      </c>
      <c r="B55" s="17">
        <v>510</v>
      </c>
      <c r="C55" s="2"/>
      <c r="D55" s="2"/>
      <c r="E55" s="2"/>
      <c r="G55" s="2"/>
      <c r="H55" s="2"/>
      <c r="I55" s="2"/>
      <c r="J55" s="2"/>
      <c r="L55" s="2"/>
      <c r="M55" s="2"/>
      <c r="P55" s="2"/>
      <c r="S55" s="2"/>
      <c r="T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CM55" s="46"/>
      <c r="CO55" s="2"/>
      <c r="CP55" s="2"/>
      <c r="CQ55" s="2"/>
      <c r="CR55" s="3" t="s">
        <v>112</v>
      </c>
      <c r="CS55" s="21">
        <f>+AW48</f>
        <v>1</v>
      </c>
      <c r="CT55" s="17">
        <f>CS55*B98</f>
        <v>23500</v>
      </c>
      <c r="CU55" s="21">
        <f>+AX48</f>
        <v>1</v>
      </c>
      <c r="DE55" s="36"/>
      <c r="DF55" s="35"/>
      <c r="DG55" s="35"/>
      <c r="DH55" s="37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</row>
    <row r="56" spans="1:129" hidden="1" x14ac:dyDescent="0.25">
      <c r="A56" s="12" t="s">
        <v>39</v>
      </c>
      <c r="B56" s="17">
        <v>549</v>
      </c>
      <c r="C56" s="2"/>
      <c r="D56" s="2"/>
      <c r="E56" s="2"/>
      <c r="G56" s="2"/>
      <c r="H56" s="2"/>
      <c r="I56" s="2"/>
      <c r="J56" s="2"/>
      <c r="L56" s="2"/>
      <c r="M56" s="2"/>
      <c r="P56" s="2"/>
      <c r="S56" s="2"/>
      <c r="T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CM56" s="2"/>
      <c r="CO56" s="2"/>
      <c r="CP56" s="2"/>
      <c r="CQ56" s="2"/>
      <c r="CR56" s="3" t="s">
        <v>114</v>
      </c>
      <c r="CS56" s="21">
        <f>+AZ47</f>
        <v>85</v>
      </c>
      <c r="CT56" s="17">
        <f>CS56*B99</f>
        <v>127500</v>
      </c>
      <c r="CU56" s="21">
        <f>+AZ48</f>
        <v>2</v>
      </c>
      <c r="DE56" s="34"/>
      <c r="DF56" s="35"/>
      <c r="DG56" s="38"/>
      <c r="DH56" s="38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</row>
    <row r="57" spans="1:129" ht="30" hidden="1" x14ac:dyDescent="0.25">
      <c r="A57" s="12" t="s">
        <v>40</v>
      </c>
      <c r="B57" s="17">
        <v>400</v>
      </c>
      <c r="C57" s="2"/>
      <c r="D57" s="2"/>
      <c r="E57" s="2"/>
      <c r="G57" s="2"/>
      <c r="H57" s="2"/>
      <c r="I57" s="2"/>
      <c r="J57" s="2"/>
      <c r="L57" s="2"/>
      <c r="M57" s="2"/>
      <c r="P57" s="2"/>
      <c r="S57" s="2"/>
      <c r="T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CM57" s="46"/>
      <c r="CO57" s="2"/>
      <c r="CP57" s="2"/>
      <c r="CQ57" s="2"/>
      <c r="CR57" s="3" t="s">
        <v>116</v>
      </c>
      <c r="CS57" s="21">
        <f>+BA47</f>
        <v>14</v>
      </c>
      <c r="CT57" s="55">
        <f>CS57*B100</f>
        <v>56000</v>
      </c>
      <c r="CU57" s="21">
        <f>+BA48</f>
        <v>1</v>
      </c>
      <c r="DE57" s="34"/>
      <c r="DF57" s="35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</row>
    <row r="58" spans="1:129" ht="30" hidden="1" x14ac:dyDescent="0.25">
      <c r="A58" s="12" t="s">
        <v>41</v>
      </c>
      <c r="B58" s="17">
        <v>25</v>
      </c>
      <c r="C58" s="2"/>
      <c r="D58" s="2"/>
      <c r="E58" s="2"/>
      <c r="G58" s="2"/>
      <c r="H58" s="2"/>
      <c r="I58" s="2"/>
      <c r="J58" s="2"/>
      <c r="L58" s="2"/>
      <c r="M58" s="2"/>
      <c r="P58" s="2"/>
      <c r="S58" s="2"/>
      <c r="T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CM58" s="2"/>
      <c r="CO58" s="2"/>
      <c r="CP58" s="2"/>
      <c r="CQ58" s="2"/>
      <c r="CR58" s="3" t="s">
        <v>117</v>
      </c>
      <c r="CS58" s="21">
        <f>+BB47</f>
        <v>1</v>
      </c>
      <c r="CT58" s="55">
        <f>CS58*B101</f>
        <v>2000</v>
      </c>
      <c r="CU58" s="21">
        <f>+BB48</f>
        <v>1</v>
      </c>
      <c r="DE58" s="34"/>
      <c r="DF58" s="35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</row>
    <row r="59" spans="1:129" hidden="1" x14ac:dyDescent="0.25">
      <c r="A59" s="12" t="s">
        <v>42</v>
      </c>
      <c r="B59" s="17">
        <v>1200</v>
      </c>
      <c r="C59" s="2"/>
      <c r="D59" s="2"/>
      <c r="E59" s="2"/>
      <c r="G59" s="2"/>
      <c r="H59" s="2"/>
      <c r="I59" s="2"/>
      <c r="J59" s="2"/>
      <c r="L59" s="2"/>
      <c r="M59" s="2"/>
      <c r="P59" s="2"/>
      <c r="S59" s="2"/>
      <c r="T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CM59" s="2"/>
      <c r="CO59" s="2"/>
      <c r="CP59" s="2"/>
      <c r="CQ59" s="2"/>
      <c r="CR59" s="3" t="s">
        <v>120</v>
      </c>
      <c r="CS59" s="21">
        <f>+AY47</f>
        <v>1</v>
      </c>
      <c r="CT59" s="56">
        <f>CS59*B102</f>
        <v>12500</v>
      </c>
      <c r="CU59" s="21">
        <f>+AY48</f>
        <v>1</v>
      </c>
      <c r="DE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</row>
    <row r="60" spans="1:129" hidden="1" x14ac:dyDescent="0.25">
      <c r="A60" s="12" t="s">
        <v>43</v>
      </c>
      <c r="B60" s="17">
        <v>3500</v>
      </c>
      <c r="C60" s="2"/>
      <c r="D60" s="2"/>
      <c r="E60" s="2"/>
      <c r="G60" s="2"/>
      <c r="H60" s="2"/>
      <c r="I60" s="2"/>
      <c r="J60" s="2"/>
      <c r="L60" s="2"/>
      <c r="M60" s="2"/>
      <c r="P60" s="2"/>
      <c r="S60" s="2"/>
      <c r="T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CM60" s="2"/>
      <c r="CO60" s="2"/>
      <c r="CP60" s="2"/>
      <c r="CQ60" s="2"/>
      <c r="CR60" s="3" t="s">
        <v>125</v>
      </c>
      <c r="CS60" s="21">
        <f>+BC47</f>
        <v>4</v>
      </c>
      <c r="CT60" s="55">
        <f>CS60*B103</f>
        <v>8000</v>
      </c>
      <c r="CU60" s="21">
        <f>+BC48</f>
        <v>1</v>
      </c>
      <c r="DE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</row>
    <row r="61" spans="1:129" hidden="1" x14ac:dyDescent="0.25">
      <c r="A61" s="12" t="s">
        <v>44</v>
      </c>
      <c r="B61" s="17">
        <v>1950</v>
      </c>
      <c r="C61" s="2"/>
      <c r="D61" s="2"/>
      <c r="E61" s="2"/>
      <c r="G61" s="2"/>
      <c r="H61" s="2"/>
      <c r="I61" s="2"/>
      <c r="J61" s="2"/>
      <c r="L61" s="2"/>
      <c r="M61" s="2"/>
      <c r="P61" s="2"/>
      <c r="S61" s="2"/>
      <c r="T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CM61" s="2"/>
      <c r="CO61" s="2"/>
      <c r="CP61" s="2"/>
      <c r="CQ61" s="2"/>
      <c r="CR61" s="3" t="s">
        <v>126</v>
      </c>
      <c r="CS61" s="21">
        <f>+BD47</f>
        <v>4</v>
      </c>
      <c r="CT61" s="55">
        <f>CS61*B104</f>
        <v>4000</v>
      </c>
      <c r="CU61" s="21">
        <f>+BD48</f>
        <v>1</v>
      </c>
      <c r="DE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</row>
    <row r="62" spans="1:129" hidden="1" x14ac:dyDescent="0.25">
      <c r="A62" s="12" t="s">
        <v>45</v>
      </c>
      <c r="B62" s="17">
        <v>239</v>
      </c>
      <c r="C62" s="2"/>
      <c r="D62" s="2"/>
      <c r="E62" s="2"/>
      <c r="G62" s="2"/>
      <c r="H62" s="2"/>
      <c r="I62" s="2"/>
      <c r="J62" s="2"/>
      <c r="L62" s="2"/>
      <c r="M62" s="2"/>
      <c r="P62" s="2"/>
      <c r="S62" s="2"/>
      <c r="T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CM62" s="2"/>
      <c r="CO62" s="2"/>
      <c r="CP62" s="2"/>
      <c r="CQ62" s="2"/>
      <c r="CR62" s="58" t="s">
        <v>137</v>
      </c>
      <c r="CS62" s="5">
        <f>+BE47</f>
        <v>74</v>
      </c>
      <c r="CT62" s="59">
        <f>CS62*B105</f>
        <v>0</v>
      </c>
      <c r="CU62" s="5">
        <f>+BE48</f>
        <v>3</v>
      </c>
      <c r="DE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</row>
    <row r="63" spans="1:129" hidden="1" x14ac:dyDescent="0.25">
      <c r="A63" s="12" t="s">
        <v>81</v>
      </c>
      <c r="B63" s="17">
        <v>30000</v>
      </c>
      <c r="C63" s="2"/>
      <c r="D63" s="2"/>
      <c r="E63" s="2"/>
      <c r="G63" s="2"/>
      <c r="H63" s="2"/>
      <c r="I63" s="2"/>
      <c r="J63" s="2"/>
      <c r="L63" s="2"/>
      <c r="M63" s="2"/>
      <c r="P63" s="2"/>
      <c r="S63" s="2"/>
      <c r="T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CM63" s="2"/>
      <c r="CO63" s="2"/>
      <c r="CP63" s="2"/>
      <c r="CQ63" s="2"/>
      <c r="CR63" s="58" t="s">
        <v>136</v>
      </c>
      <c r="CS63" s="5">
        <f>+BG47</f>
        <v>655</v>
      </c>
      <c r="CT63" s="59">
        <f>CS63*B106</f>
        <v>0</v>
      </c>
      <c r="CU63" s="5">
        <f>+BG48</f>
        <v>3</v>
      </c>
      <c r="DE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</row>
    <row r="64" spans="1:129" ht="25.5" hidden="1" x14ac:dyDescent="0.25">
      <c r="A64" s="13" t="s">
        <v>47</v>
      </c>
      <c r="B64" s="17">
        <v>34000</v>
      </c>
      <c r="C64" s="2"/>
      <c r="D64" s="2"/>
      <c r="E64" s="2"/>
      <c r="G64" s="2"/>
      <c r="H64" s="2"/>
      <c r="I64" s="2"/>
      <c r="J64" s="2"/>
      <c r="L64" s="2"/>
      <c r="M64" s="2"/>
      <c r="P64" s="2"/>
      <c r="S64" s="2"/>
      <c r="T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CM64" s="2"/>
      <c r="CO64" s="2"/>
      <c r="CP64" s="2"/>
      <c r="CQ64" s="2"/>
      <c r="CR64" s="58" t="s">
        <v>134</v>
      </c>
      <c r="CS64" s="5">
        <f>+BH47</f>
        <v>30</v>
      </c>
      <c r="CT64" s="59">
        <f>CS64*B107</f>
        <v>0</v>
      </c>
      <c r="CU64" s="5">
        <f>+BH48</f>
        <v>2</v>
      </c>
      <c r="DE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</row>
    <row r="65" spans="1:129" ht="25.5" hidden="1" x14ac:dyDescent="0.25">
      <c r="A65" s="13" t="s">
        <v>48</v>
      </c>
      <c r="B65" s="17">
        <v>55000</v>
      </c>
      <c r="C65" s="2"/>
      <c r="D65" s="2"/>
      <c r="E65" s="2"/>
      <c r="G65" s="2"/>
      <c r="H65" s="2"/>
      <c r="I65" s="2"/>
      <c r="J65" s="2"/>
      <c r="L65" s="2"/>
      <c r="M65" s="2"/>
      <c r="P65" s="2"/>
      <c r="S65" s="2"/>
      <c r="T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CM65" s="2"/>
      <c r="CO65" s="2"/>
      <c r="CP65" s="2"/>
      <c r="CQ65" s="2"/>
      <c r="CR65" s="58" t="s">
        <v>140</v>
      </c>
      <c r="CS65" s="5">
        <f>+BI47</f>
        <v>300</v>
      </c>
      <c r="CT65" s="59">
        <f>CS65*B108</f>
        <v>0</v>
      </c>
      <c r="CU65" s="5">
        <f>+BI48</f>
        <v>2</v>
      </c>
      <c r="DE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</row>
    <row r="66" spans="1:129" hidden="1" x14ac:dyDescent="0.25">
      <c r="A66" s="12" t="s">
        <v>49</v>
      </c>
      <c r="B66" s="17">
        <v>32</v>
      </c>
      <c r="C66" s="2"/>
      <c r="D66" s="2"/>
      <c r="E66" s="2"/>
      <c r="G66" s="2"/>
      <c r="H66" s="2"/>
      <c r="I66" s="2"/>
      <c r="J66" s="2"/>
      <c r="L66" s="2"/>
      <c r="M66" s="2"/>
      <c r="P66" s="2"/>
      <c r="S66" s="2"/>
      <c r="T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CM66" s="2"/>
      <c r="CO66" s="2"/>
      <c r="CP66" s="2"/>
      <c r="CQ66" s="2"/>
      <c r="CR66" s="58" t="s">
        <v>142</v>
      </c>
      <c r="CS66" s="5">
        <f>+BK47</f>
        <v>3</v>
      </c>
      <c r="CT66" s="59">
        <f>CS66*B109</f>
        <v>0</v>
      </c>
      <c r="CU66" s="5">
        <v>1</v>
      </c>
      <c r="DE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</row>
    <row r="67" spans="1:129" hidden="1" x14ac:dyDescent="0.25">
      <c r="A67" s="12" t="s">
        <v>82</v>
      </c>
      <c r="B67" s="28">
        <v>276</v>
      </c>
      <c r="C67" s="2"/>
      <c r="D67" s="2"/>
      <c r="E67" s="2"/>
      <c r="G67" s="2"/>
      <c r="H67" s="2"/>
      <c r="I67" s="2"/>
      <c r="J67" s="2"/>
      <c r="L67" s="2"/>
      <c r="M67" s="2"/>
      <c r="P67" s="2"/>
      <c r="S67" s="2"/>
      <c r="T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CM67" s="2"/>
      <c r="CO67" s="2"/>
      <c r="CP67" s="2"/>
      <c r="CQ67" s="2"/>
      <c r="CR67" s="58" t="s">
        <v>143</v>
      </c>
      <c r="CS67" s="5">
        <f>+BL47</f>
        <v>6</v>
      </c>
      <c r="CT67" s="59">
        <f>CS67*B110</f>
        <v>0</v>
      </c>
      <c r="CU67" s="5">
        <v>1</v>
      </c>
      <c r="DE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</row>
    <row r="68" spans="1:129" hidden="1" x14ac:dyDescent="0.25">
      <c r="A68" s="12" t="s">
        <v>51</v>
      </c>
      <c r="B68" s="17">
        <v>2.5</v>
      </c>
      <c r="C68" s="2"/>
      <c r="D68" s="2"/>
      <c r="E68" s="2"/>
      <c r="G68" s="2"/>
      <c r="H68" s="2"/>
      <c r="I68" s="2"/>
      <c r="J68" s="2"/>
      <c r="L68" s="2"/>
      <c r="M68" s="2"/>
      <c r="P68" s="2"/>
      <c r="S68" s="2"/>
      <c r="T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CM68" s="2"/>
      <c r="CO68" s="2"/>
      <c r="CP68" s="2"/>
      <c r="CQ68" s="2"/>
      <c r="CR68" s="58" t="s">
        <v>144</v>
      </c>
      <c r="CS68" s="5">
        <f>+BM47</f>
        <v>6</v>
      </c>
      <c r="CT68" s="59">
        <f>CS68*B111</f>
        <v>0</v>
      </c>
      <c r="CU68" s="5">
        <v>1</v>
      </c>
      <c r="DE68" s="2"/>
      <c r="DG68" s="2"/>
      <c r="DH68" s="2"/>
      <c r="DI68" s="2"/>
      <c r="DJ68" s="2"/>
    </row>
    <row r="69" spans="1:129" hidden="1" x14ac:dyDescent="0.25">
      <c r="A69" s="12" t="s">
        <v>52</v>
      </c>
      <c r="B69" s="17">
        <v>50</v>
      </c>
      <c r="C69" s="2"/>
      <c r="D69" s="2"/>
      <c r="E69" s="2"/>
      <c r="G69" s="2"/>
      <c r="H69" s="2"/>
      <c r="I69" s="2"/>
      <c r="J69" s="2"/>
      <c r="L69" s="2"/>
      <c r="M69" s="2"/>
      <c r="P69" s="2"/>
      <c r="S69" s="2"/>
      <c r="T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CM69" s="2"/>
      <c r="CO69" s="2"/>
      <c r="CP69" s="2"/>
      <c r="CQ69" s="2"/>
      <c r="CR69" s="58" t="s">
        <v>145</v>
      </c>
      <c r="CS69" s="5">
        <f>+BN47</f>
        <v>12</v>
      </c>
      <c r="CT69" s="59">
        <f>CS69*B112</f>
        <v>0</v>
      </c>
      <c r="CU69" s="5">
        <v>1</v>
      </c>
      <c r="DE69" s="2"/>
      <c r="DG69" s="2"/>
      <c r="DH69" s="2"/>
      <c r="DI69" s="2"/>
      <c r="DJ69" s="2"/>
    </row>
    <row r="70" spans="1:129" ht="30" hidden="1" x14ac:dyDescent="0.25">
      <c r="A70" s="12" t="s">
        <v>54</v>
      </c>
      <c r="B70" s="17">
        <v>20000</v>
      </c>
      <c r="C70" s="2"/>
      <c r="D70" s="2"/>
      <c r="E70" s="2"/>
      <c r="G70" s="2"/>
      <c r="H70" s="2"/>
      <c r="I70" s="2"/>
      <c r="J70" s="2"/>
      <c r="L70" s="2"/>
      <c r="M70" s="2"/>
      <c r="P70" s="2"/>
      <c r="S70" s="2"/>
      <c r="T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CM70" s="2"/>
      <c r="CO70" s="2"/>
      <c r="CP70" s="2"/>
      <c r="CQ70" s="2"/>
      <c r="CR70" s="50" t="s">
        <v>129</v>
      </c>
      <c r="CS70" s="5">
        <f>+BO47</f>
        <v>45</v>
      </c>
      <c r="CT70" s="59">
        <f>CS70*B113</f>
        <v>495000</v>
      </c>
      <c r="CU70" s="5">
        <v>1</v>
      </c>
      <c r="DE70" s="2"/>
      <c r="DG70" s="2"/>
      <c r="DH70" s="2"/>
      <c r="DI70" s="2"/>
      <c r="DJ70" s="2"/>
    </row>
    <row r="71" spans="1:129" s="2" customFormat="1" ht="30" hidden="1" x14ac:dyDescent="0.25">
      <c r="A71" s="25" t="s">
        <v>83</v>
      </c>
      <c r="B71" s="18">
        <v>45000</v>
      </c>
      <c r="CN71" s="20"/>
      <c r="CR71" s="50" t="s">
        <v>130</v>
      </c>
      <c r="CS71" s="5">
        <f>+BP47</f>
        <v>5</v>
      </c>
      <c r="CT71" s="59">
        <f>CS71*B114</f>
        <v>65000</v>
      </c>
      <c r="CU71" s="5">
        <v>1</v>
      </c>
      <c r="DF71" s="20"/>
    </row>
    <row r="72" spans="1:129" ht="30" hidden="1" x14ac:dyDescent="0.25">
      <c r="A72" s="12" t="s">
        <v>55</v>
      </c>
      <c r="B72" s="17">
        <v>450</v>
      </c>
      <c r="C72" s="2"/>
      <c r="D72" s="2"/>
      <c r="E72" s="2"/>
      <c r="G72" s="2"/>
      <c r="H72" s="2"/>
      <c r="I72" s="2"/>
      <c r="J72" s="2"/>
      <c r="L72" s="2"/>
      <c r="M72" s="2"/>
      <c r="P72" s="2"/>
      <c r="S72" s="2"/>
      <c r="T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CM72" s="2"/>
      <c r="CO72" s="2"/>
      <c r="CP72" s="2"/>
      <c r="CQ72" s="2"/>
      <c r="CR72" s="50" t="s">
        <v>154</v>
      </c>
      <c r="CS72" s="21">
        <f>+BQ47</f>
        <v>1296</v>
      </c>
      <c r="CT72" s="55">
        <f>CS72*B115</f>
        <v>111456</v>
      </c>
      <c r="CU72" s="21">
        <f>+BQ48</f>
        <v>1</v>
      </c>
      <c r="DE72" s="2"/>
      <c r="DG72" s="2"/>
      <c r="DH72" s="2"/>
      <c r="DI72" s="2"/>
      <c r="DJ72" s="2"/>
    </row>
    <row r="73" spans="1:129" ht="30" hidden="1" x14ac:dyDescent="0.25">
      <c r="A73" s="25" t="s">
        <v>84</v>
      </c>
      <c r="B73" s="18">
        <v>181500</v>
      </c>
      <c r="C73" s="2"/>
      <c r="D73" s="2"/>
      <c r="E73" s="2"/>
      <c r="G73" s="2"/>
      <c r="H73" s="2"/>
      <c r="I73" s="2"/>
      <c r="J73" s="2"/>
      <c r="L73" s="2"/>
      <c r="M73" s="2"/>
      <c r="P73" s="2"/>
      <c r="S73" s="2"/>
      <c r="T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CM73" s="2"/>
      <c r="CO73" s="2"/>
      <c r="CP73" s="2"/>
      <c r="CQ73" s="2"/>
      <c r="CR73" s="50" t="s">
        <v>155</v>
      </c>
      <c r="CS73" s="21">
        <f>+BR47</f>
        <v>1200</v>
      </c>
      <c r="CT73" s="55">
        <f>CS73*B116</f>
        <v>78000</v>
      </c>
      <c r="CU73" s="21">
        <f>+BR48</f>
        <v>1</v>
      </c>
      <c r="DE73" s="2"/>
      <c r="DG73" s="2"/>
      <c r="DH73" s="2"/>
      <c r="DI73" s="2"/>
      <c r="DJ73" s="2"/>
    </row>
    <row r="74" spans="1:129" hidden="1" x14ac:dyDescent="0.25">
      <c r="A74" s="12" t="s">
        <v>57</v>
      </c>
      <c r="B74" s="17">
        <v>380</v>
      </c>
      <c r="C74" s="2"/>
      <c r="D74" s="2"/>
      <c r="E74" s="2"/>
      <c r="G74" s="2"/>
      <c r="H74" s="2"/>
      <c r="I74" s="2"/>
      <c r="J74" s="2"/>
      <c r="L74" s="2"/>
      <c r="M74" s="2"/>
      <c r="P74" s="2"/>
      <c r="S74" s="2"/>
      <c r="T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CM74" s="2"/>
      <c r="CO74" s="2"/>
      <c r="CP74" s="2"/>
      <c r="CQ74" s="2"/>
      <c r="CR74" s="50" t="s">
        <v>150</v>
      </c>
      <c r="CS74" s="21">
        <f>+BS47</f>
        <v>1</v>
      </c>
      <c r="CT74" s="55">
        <f>CS74*B117</f>
        <v>15430</v>
      </c>
      <c r="CU74" s="21">
        <f>+BS48</f>
        <v>1</v>
      </c>
      <c r="DE74" s="2"/>
      <c r="DG74" s="2"/>
      <c r="DH74" s="2"/>
      <c r="DI74" s="2"/>
      <c r="DJ74" s="2"/>
    </row>
    <row r="75" spans="1:129" ht="30" hidden="1" x14ac:dyDescent="0.25">
      <c r="A75" s="12" t="s">
        <v>58</v>
      </c>
      <c r="B75" s="17">
        <v>3900</v>
      </c>
      <c r="C75" s="2"/>
      <c r="D75" s="2"/>
      <c r="E75" s="2"/>
      <c r="G75" s="2"/>
      <c r="H75" s="2"/>
      <c r="I75" s="2"/>
      <c r="J75" s="2"/>
      <c r="L75" s="2"/>
      <c r="M75" s="2"/>
      <c r="P75" s="2"/>
      <c r="S75" s="2"/>
      <c r="T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CM75" s="2"/>
      <c r="CO75" s="2"/>
      <c r="CP75" s="2"/>
      <c r="CQ75" s="2"/>
      <c r="CR75" s="50" t="s">
        <v>158</v>
      </c>
      <c r="CS75" s="21">
        <f>+BT47</f>
        <v>7560</v>
      </c>
      <c r="CT75" s="56">
        <f>CS75*B118</f>
        <v>302400</v>
      </c>
      <c r="CU75" s="21">
        <f>+BT48</f>
        <v>1</v>
      </c>
      <c r="DE75" s="2"/>
      <c r="DG75" s="2"/>
      <c r="DH75" s="2"/>
      <c r="DI75" s="2"/>
      <c r="DJ75" s="2"/>
    </row>
    <row r="76" spans="1:129" ht="30" hidden="1" x14ac:dyDescent="0.25">
      <c r="A76" s="12" t="s">
        <v>85</v>
      </c>
      <c r="B76" s="17">
        <v>550000</v>
      </c>
      <c r="C76" s="2"/>
      <c r="D76" s="2"/>
      <c r="E76" s="2"/>
      <c r="G76" s="2"/>
      <c r="H76" s="2"/>
      <c r="I76" s="2"/>
      <c r="J76" s="2"/>
      <c r="L76" s="2"/>
      <c r="M76" s="2"/>
      <c r="P76" s="2"/>
      <c r="S76" s="2"/>
      <c r="T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CM76" s="2"/>
      <c r="CO76" s="2"/>
      <c r="CP76" s="2"/>
      <c r="CQ76" s="2"/>
      <c r="CR76" s="2"/>
      <c r="DE76" s="2"/>
      <c r="DG76" s="2"/>
      <c r="DH76" s="2"/>
      <c r="DI76" s="2"/>
      <c r="DJ76" s="2"/>
    </row>
    <row r="77" spans="1:129" ht="30" hidden="1" x14ac:dyDescent="0.25">
      <c r="A77" s="12" t="s">
        <v>86</v>
      </c>
      <c r="B77" s="17">
        <v>620000</v>
      </c>
      <c r="C77" s="2"/>
      <c r="D77" s="2"/>
      <c r="E77" s="2"/>
      <c r="G77" s="2"/>
      <c r="H77" s="2"/>
      <c r="I77" s="2"/>
      <c r="J77" s="2"/>
      <c r="L77" s="2"/>
      <c r="M77" s="2"/>
      <c r="P77" s="2"/>
      <c r="S77" s="2"/>
      <c r="T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CM77" s="2"/>
      <c r="CO77" s="2"/>
      <c r="CP77" s="2"/>
      <c r="CQ77" s="2"/>
      <c r="CR77" s="2"/>
      <c r="CT77" s="33">
        <f>SUM(CT4:CT75)+CM31</f>
        <v>27074813</v>
      </c>
      <c r="DE77" s="2"/>
      <c r="DG77" s="2"/>
      <c r="DH77" s="2"/>
      <c r="DI77" s="2"/>
      <c r="DJ77" s="2"/>
    </row>
    <row r="78" spans="1:129" hidden="1" x14ac:dyDescent="0.25">
      <c r="A78" s="12" t="s">
        <v>87</v>
      </c>
      <c r="B78" s="17">
        <v>280</v>
      </c>
      <c r="C78" s="2"/>
      <c r="D78" s="2"/>
      <c r="E78" s="2"/>
      <c r="G78" s="2"/>
      <c r="H78" s="2"/>
      <c r="I78" s="2"/>
      <c r="J78" s="2"/>
      <c r="L78" s="2"/>
      <c r="M78" s="2"/>
      <c r="P78" s="2"/>
      <c r="S78" s="2"/>
      <c r="T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CM78" s="2"/>
      <c r="CO78" s="2"/>
      <c r="CP78" s="2"/>
      <c r="CQ78" s="2"/>
      <c r="CR78" s="2"/>
      <c r="DE78" s="2"/>
      <c r="DG78" s="2"/>
      <c r="DH78" s="2"/>
      <c r="DI78" s="2"/>
      <c r="DJ78" s="2"/>
    </row>
    <row r="79" spans="1:129" hidden="1" x14ac:dyDescent="0.25">
      <c r="A79" s="25" t="s">
        <v>88</v>
      </c>
      <c r="B79" s="18">
        <v>163350</v>
      </c>
      <c r="C79" s="2"/>
      <c r="D79" s="2"/>
      <c r="E79" s="2"/>
      <c r="G79" s="2"/>
      <c r="H79" s="2"/>
      <c r="I79" s="2"/>
      <c r="J79" s="2"/>
      <c r="L79" s="2"/>
      <c r="M79" s="2"/>
      <c r="P79" s="2"/>
      <c r="S79" s="2"/>
      <c r="T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CM79" s="2"/>
      <c r="CO79" s="2"/>
      <c r="CP79" s="2"/>
      <c r="CQ79" s="2"/>
      <c r="CR79" s="2"/>
      <c r="DE79" s="2"/>
      <c r="DG79" s="2"/>
      <c r="DH79" s="2"/>
      <c r="DI79" s="2"/>
      <c r="DJ79" s="2"/>
    </row>
    <row r="80" spans="1:129" hidden="1" x14ac:dyDescent="0.25">
      <c r="A80" s="12" t="s">
        <v>89</v>
      </c>
      <c r="B80" s="17">
        <v>10000</v>
      </c>
      <c r="C80" s="2"/>
      <c r="D80" s="2"/>
      <c r="E80" s="2"/>
      <c r="G80" s="2"/>
      <c r="H80" s="2"/>
      <c r="I80" s="2"/>
      <c r="J80" s="2"/>
      <c r="L80" s="2"/>
      <c r="M80" s="2"/>
      <c r="P80" s="2"/>
      <c r="S80" s="2"/>
      <c r="T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CM80" s="2"/>
      <c r="CO80" s="2"/>
      <c r="CP80" s="2"/>
      <c r="CQ80" s="2"/>
      <c r="CR80" s="2"/>
      <c r="DE80" s="2"/>
      <c r="DG80" s="2"/>
      <c r="DH80" s="2"/>
      <c r="DI80" s="2"/>
      <c r="DJ80" s="2"/>
    </row>
    <row r="81" spans="1:114" hidden="1" x14ac:dyDescent="0.25">
      <c r="A81" s="12" t="s">
        <v>64</v>
      </c>
      <c r="B81" s="17">
        <v>30000</v>
      </c>
      <c r="C81" s="2"/>
      <c r="D81" s="2"/>
      <c r="E81" s="2"/>
      <c r="G81" s="2"/>
      <c r="H81" s="2"/>
      <c r="I81" s="2"/>
      <c r="J81" s="2"/>
      <c r="L81" s="2"/>
      <c r="M81" s="2"/>
      <c r="P81" s="2"/>
      <c r="S81" s="2"/>
      <c r="T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CM81" s="2"/>
      <c r="CO81" s="2"/>
      <c r="CP81" s="2"/>
      <c r="CQ81" s="2"/>
      <c r="CR81" s="2"/>
      <c r="DE81" s="2"/>
      <c r="DG81" s="2"/>
      <c r="DH81" s="2"/>
      <c r="DI81" s="2"/>
      <c r="DJ81" s="2"/>
    </row>
    <row r="82" spans="1:114" hidden="1" x14ac:dyDescent="0.25">
      <c r="A82" s="12" t="s">
        <v>90</v>
      </c>
      <c r="B82" s="17">
        <v>7500</v>
      </c>
      <c r="C82" s="2"/>
      <c r="D82" s="2"/>
      <c r="E82" s="2"/>
      <c r="G82" s="2"/>
      <c r="H82" s="2"/>
      <c r="I82" s="2"/>
      <c r="J82" s="2"/>
      <c r="L82" s="2"/>
      <c r="M82" s="2"/>
      <c r="P82" s="2"/>
      <c r="S82" s="2"/>
      <c r="T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CM82" s="2"/>
      <c r="CO82" s="2"/>
      <c r="CP82" s="2"/>
      <c r="CQ82" s="2"/>
      <c r="CR82" s="2"/>
      <c r="DE82" s="2"/>
      <c r="DG82" s="2"/>
      <c r="DH82" s="2"/>
      <c r="DI82" s="2"/>
      <c r="DJ82" s="2"/>
    </row>
    <row r="83" spans="1:114" hidden="1" x14ac:dyDescent="0.25">
      <c r="A83" s="44" t="s">
        <v>66</v>
      </c>
      <c r="B83" s="45">
        <v>700</v>
      </c>
      <c r="C83" s="2"/>
      <c r="D83" s="2"/>
      <c r="E83" s="2"/>
      <c r="G83" s="2"/>
      <c r="H83" s="2"/>
      <c r="I83" s="2"/>
      <c r="J83" s="2"/>
      <c r="L83" s="2"/>
      <c r="M83" s="2"/>
      <c r="P83" s="2"/>
      <c r="S83" s="2"/>
      <c r="T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CM83" s="2"/>
      <c r="CO83" s="2"/>
      <c r="CP83" s="2"/>
      <c r="CQ83" s="2"/>
      <c r="CR83" s="2"/>
      <c r="DE83" s="2"/>
      <c r="DG83" s="2"/>
      <c r="DH83" s="2"/>
      <c r="DI83" s="2"/>
      <c r="DJ83" s="2"/>
    </row>
    <row r="84" spans="1:114" hidden="1" x14ac:dyDescent="0.25">
      <c r="A84" s="12" t="s">
        <v>80</v>
      </c>
      <c r="B84" s="51">
        <v>350</v>
      </c>
    </row>
    <row r="85" spans="1:114" hidden="1" x14ac:dyDescent="0.25">
      <c r="A85" s="50" t="s">
        <v>101</v>
      </c>
      <c r="B85" s="51">
        <v>60</v>
      </c>
    </row>
    <row r="86" spans="1:114" hidden="1" x14ac:dyDescent="0.25">
      <c r="A86" s="50" t="s">
        <v>93</v>
      </c>
      <c r="B86" s="51">
        <v>280</v>
      </c>
    </row>
    <row r="87" spans="1:114" hidden="1" x14ac:dyDescent="0.25">
      <c r="A87" s="58" t="s">
        <v>94</v>
      </c>
      <c r="B87" s="51">
        <v>0</v>
      </c>
    </row>
    <row r="88" spans="1:114" hidden="1" x14ac:dyDescent="0.25">
      <c r="A88" s="50" t="s">
        <v>95</v>
      </c>
      <c r="B88" s="51">
        <v>320</v>
      </c>
    </row>
    <row r="89" spans="1:114" hidden="1" x14ac:dyDescent="0.25">
      <c r="A89" s="6" t="s">
        <v>96</v>
      </c>
      <c r="B89" s="51">
        <v>400</v>
      </c>
    </row>
    <row r="90" spans="1:114" hidden="1" x14ac:dyDescent="0.25">
      <c r="A90" s="6" t="s">
        <v>97</v>
      </c>
      <c r="B90" s="51">
        <v>550</v>
      </c>
    </row>
    <row r="91" spans="1:114" hidden="1" x14ac:dyDescent="0.25">
      <c r="A91" s="6" t="s">
        <v>98</v>
      </c>
      <c r="B91" s="51">
        <v>750</v>
      </c>
    </row>
    <row r="92" spans="1:114" hidden="1" x14ac:dyDescent="0.25">
      <c r="A92" s="6" t="s">
        <v>99</v>
      </c>
      <c r="B92" s="51">
        <v>180</v>
      </c>
    </row>
    <row r="93" spans="1:114" hidden="1" x14ac:dyDescent="0.25">
      <c r="A93" s="6" t="s">
        <v>100</v>
      </c>
      <c r="B93" s="51">
        <v>250</v>
      </c>
    </row>
    <row r="94" spans="1:114" hidden="1" x14ac:dyDescent="0.25">
      <c r="A94" s="3" t="s">
        <v>106</v>
      </c>
      <c r="B94" s="51">
        <v>100</v>
      </c>
    </row>
    <row r="95" spans="1:114" hidden="1" x14ac:dyDescent="0.25">
      <c r="A95" s="3" t="s">
        <v>107</v>
      </c>
      <c r="B95" s="51">
        <v>195</v>
      </c>
    </row>
    <row r="96" spans="1:114" hidden="1" x14ac:dyDescent="0.25">
      <c r="A96" s="3" t="s">
        <v>108</v>
      </c>
      <c r="B96" s="51">
        <v>60</v>
      </c>
    </row>
    <row r="97" spans="1:2" ht="30" hidden="1" x14ac:dyDescent="0.25">
      <c r="A97" s="3" t="s">
        <v>109</v>
      </c>
      <c r="B97" s="51">
        <v>60</v>
      </c>
    </row>
    <row r="98" spans="1:2" ht="30" hidden="1" x14ac:dyDescent="0.25">
      <c r="A98" s="3" t="s">
        <v>112</v>
      </c>
      <c r="B98" s="51">
        <v>23500</v>
      </c>
    </row>
    <row r="99" spans="1:2" hidden="1" x14ac:dyDescent="0.25">
      <c r="A99" s="52" t="s">
        <v>114</v>
      </c>
      <c r="B99" s="54">
        <v>1500</v>
      </c>
    </row>
    <row r="100" spans="1:2" hidden="1" x14ac:dyDescent="0.25">
      <c r="A100" s="3" t="s">
        <v>116</v>
      </c>
      <c r="B100" s="51">
        <v>4000</v>
      </c>
    </row>
    <row r="101" spans="1:2" hidden="1" x14ac:dyDescent="0.25">
      <c r="A101" s="3" t="s">
        <v>117</v>
      </c>
      <c r="B101" s="51">
        <v>2000</v>
      </c>
    </row>
    <row r="102" spans="1:2" hidden="1" x14ac:dyDescent="0.25">
      <c r="A102" s="3" t="s">
        <v>121</v>
      </c>
      <c r="B102" s="51">
        <v>12500</v>
      </c>
    </row>
    <row r="103" spans="1:2" hidden="1" x14ac:dyDescent="0.25">
      <c r="A103" s="3" t="s">
        <v>125</v>
      </c>
      <c r="B103" s="51">
        <v>2000</v>
      </c>
    </row>
    <row r="104" spans="1:2" hidden="1" x14ac:dyDescent="0.25">
      <c r="A104" s="3" t="s">
        <v>126</v>
      </c>
      <c r="B104" s="51">
        <v>1000</v>
      </c>
    </row>
    <row r="105" spans="1:2" hidden="1" x14ac:dyDescent="0.25">
      <c r="A105" s="58" t="s">
        <v>138</v>
      </c>
      <c r="B105" s="51">
        <v>0</v>
      </c>
    </row>
    <row r="106" spans="1:2" hidden="1" x14ac:dyDescent="0.25">
      <c r="A106" s="58" t="s">
        <v>136</v>
      </c>
      <c r="B106" s="51">
        <v>0</v>
      </c>
    </row>
    <row r="107" spans="1:2" hidden="1" x14ac:dyDescent="0.25">
      <c r="A107" s="58" t="s">
        <v>135</v>
      </c>
      <c r="B107" s="51">
        <v>0</v>
      </c>
    </row>
    <row r="108" spans="1:2" hidden="1" x14ac:dyDescent="0.25">
      <c r="A108" s="58" t="s">
        <v>141</v>
      </c>
      <c r="B108" s="51">
        <v>0</v>
      </c>
    </row>
    <row r="109" spans="1:2" hidden="1" x14ac:dyDescent="0.25">
      <c r="A109" s="58" t="s">
        <v>142</v>
      </c>
      <c r="B109" s="51">
        <v>0</v>
      </c>
    </row>
    <row r="110" spans="1:2" hidden="1" x14ac:dyDescent="0.25">
      <c r="A110" s="58" t="s">
        <v>143</v>
      </c>
      <c r="B110" s="51">
        <v>0</v>
      </c>
    </row>
    <row r="111" spans="1:2" hidden="1" x14ac:dyDescent="0.25">
      <c r="A111" s="58" t="s">
        <v>144</v>
      </c>
      <c r="B111" s="51">
        <v>0</v>
      </c>
    </row>
    <row r="112" spans="1:2" hidden="1" x14ac:dyDescent="0.25">
      <c r="A112" s="58" t="s">
        <v>146</v>
      </c>
      <c r="B112" s="51">
        <v>0</v>
      </c>
    </row>
    <row r="113" spans="1:3" hidden="1" x14ac:dyDescent="0.25">
      <c r="A113" s="3" t="s">
        <v>131</v>
      </c>
      <c r="B113" s="51">
        <v>11000</v>
      </c>
    </row>
    <row r="114" spans="1:3" ht="30" hidden="1" x14ac:dyDescent="0.25">
      <c r="A114" s="3" t="s">
        <v>132</v>
      </c>
      <c r="B114" s="51">
        <v>13000</v>
      </c>
    </row>
    <row r="115" spans="1:3" hidden="1" x14ac:dyDescent="0.25">
      <c r="A115" s="50" t="s">
        <v>154</v>
      </c>
      <c r="B115" s="51">
        <v>86</v>
      </c>
    </row>
    <row r="116" spans="1:3" hidden="1" x14ac:dyDescent="0.25">
      <c r="A116" s="50" t="s">
        <v>155</v>
      </c>
      <c r="B116" s="51">
        <v>65</v>
      </c>
    </row>
    <row r="117" spans="1:3" hidden="1" x14ac:dyDescent="0.25">
      <c r="A117" s="50" t="s">
        <v>150</v>
      </c>
      <c r="B117" s="54">
        <v>15430</v>
      </c>
    </row>
    <row r="118" spans="1:3" hidden="1" x14ac:dyDescent="0.25">
      <c r="A118" s="50" t="s">
        <v>158</v>
      </c>
      <c r="B118" s="54">
        <v>40</v>
      </c>
    </row>
    <row r="119" spans="1:3" ht="18.75" x14ac:dyDescent="0.25">
      <c r="A119" s="68" t="s">
        <v>32</v>
      </c>
      <c r="B119" s="42"/>
      <c r="C119" s="73"/>
    </row>
    <row r="120" spans="1:3" x14ac:dyDescent="0.25">
      <c r="A120" s="40" t="s">
        <v>0</v>
      </c>
      <c r="B120" s="77" t="s">
        <v>33</v>
      </c>
      <c r="C120" s="74"/>
    </row>
    <row r="121" spans="1:3" x14ac:dyDescent="0.25">
      <c r="A121" s="78" t="s">
        <v>30</v>
      </c>
      <c r="B121" s="41">
        <v>300000</v>
      </c>
      <c r="C121" s="74"/>
    </row>
    <row r="122" spans="1:3" x14ac:dyDescent="0.25">
      <c r="A122" s="78" t="s">
        <v>11</v>
      </c>
      <c r="B122" s="41">
        <v>120000</v>
      </c>
      <c r="C122" s="74"/>
    </row>
    <row r="123" spans="1:3" x14ac:dyDescent="0.25">
      <c r="A123" s="78" t="s">
        <v>13</v>
      </c>
      <c r="B123" s="41">
        <v>50000</v>
      </c>
      <c r="C123" s="75"/>
    </row>
    <row r="124" spans="1:3" x14ac:dyDescent="0.25">
      <c r="A124" s="78" t="s">
        <v>9</v>
      </c>
      <c r="B124" s="41">
        <v>50000</v>
      </c>
      <c r="C124" s="75"/>
    </row>
    <row r="125" spans="1:3" x14ac:dyDescent="0.25">
      <c r="A125" s="78" t="s">
        <v>29</v>
      </c>
      <c r="B125" s="41">
        <v>50000</v>
      </c>
      <c r="C125" s="75"/>
    </row>
    <row r="126" spans="1:3" x14ac:dyDescent="0.25">
      <c r="A126" s="78" t="s">
        <v>34</v>
      </c>
      <c r="B126" s="41">
        <v>30000</v>
      </c>
      <c r="C126" s="75"/>
    </row>
    <row r="127" spans="1:3" x14ac:dyDescent="0.25">
      <c r="A127" s="78" t="s">
        <v>2</v>
      </c>
      <c r="B127" s="41">
        <v>10000</v>
      </c>
      <c r="C127" s="75"/>
    </row>
    <row r="128" spans="1:3" x14ac:dyDescent="0.25">
      <c r="A128" s="78" t="s">
        <v>7</v>
      </c>
      <c r="B128" s="41">
        <v>10000</v>
      </c>
      <c r="C128" s="75"/>
    </row>
    <row r="129" spans="1:3" x14ac:dyDescent="0.25">
      <c r="A129" s="78" t="s">
        <v>160</v>
      </c>
      <c r="B129" s="41">
        <v>10000</v>
      </c>
      <c r="C129" s="75"/>
    </row>
    <row r="130" spans="1:3" x14ac:dyDescent="0.25">
      <c r="A130" s="78" t="s">
        <v>4</v>
      </c>
      <c r="B130" s="41">
        <v>5000</v>
      </c>
      <c r="C130" s="75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11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3"/>
  <sheetViews>
    <sheetView topLeftCell="A50" workbookViewId="0">
      <selection activeCell="F60" sqref="F60:F61"/>
    </sheetView>
  </sheetViews>
  <sheetFormatPr baseColWidth="10" defaultRowHeight="15" x14ac:dyDescent="0.25"/>
  <cols>
    <col min="2" max="2" width="32.42578125" customWidth="1"/>
    <col min="7" max="7" width="10.5703125" bestFit="1" customWidth="1"/>
  </cols>
  <sheetData>
    <row r="1" spans="2:10" ht="15.75" thickBot="1" x14ac:dyDescent="0.3"/>
    <row r="2" spans="2:10" ht="23.25" thickBot="1" x14ac:dyDescent="0.3">
      <c r="B2" s="92" t="s">
        <v>233</v>
      </c>
      <c r="C2" s="93" t="s">
        <v>234</v>
      </c>
      <c r="D2" s="93" t="s">
        <v>235</v>
      </c>
      <c r="E2" s="93" t="s">
        <v>236</v>
      </c>
      <c r="F2" s="94" t="s">
        <v>237</v>
      </c>
      <c r="G2" s="95" t="s">
        <v>238</v>
      </c>
    </row>
    <row r="3" spans="2:10" ht="23.25" thickBot="1" x14ac:dyDescent="0.3">
      <c r="B3" s="79" t="s">
        <v>164</v>
      </c>
      <c r="C3" s="80" t="s">
        <v>165</v>
      </c>
      <c r="D3" s="80" t="s">
        <v>166</v>
      </c>
      <c r="E3" s="81"/>
      <c r="F3" s="82">
        <v>10</v>
      </c>
      <c r="G3" s="97" t="s">
        <v>167</v>
      </c>
      <c r="H3" s="99">
        <v>2665</v>
      </c>
      <c r="J3" s="100"/>
    </row>
    <row r="4" spans="2:10" ht="23.25" thickBot="1" x14ac:dyDescent="0.3">
      <c r="B4" s="84" t="s">
        <v>168</v>
      </c>
      <c r="C4" s="85" t="s">
        <v>169</v>
      </c>
      <c r="D4" s="85" t="s">
        <v>170</v>
      </c>
      <c r="E4" s="86"/>
      <c r="F4" s="87">
        <v>10</v>
      </c>
      <c r="G4" s="98" t="s">
        <v>171</v>
      </c>
      <c r="H4" s="99">
        <v>1022.45</v>
      </c>
    </row>
    <row r="5" spans="2:10" ht="23.25" thickBot="1" x14ac:dyDescent="0.3">
      <c r="B5" s="84" t="s">
        <v>172</v>
      </c>
      <c r="C5" s="85" t="s">
        <v>173</v>
      </c>
      <c r="D5" s="85" t="s">
        <v>174</v>
      </c>
      <c r="E5" s="86"/>
      <c r="F5" s="87">
        <v>10</v>
      </c>
      <c r="G5" s="98" t="s">
        <v>175</v>
      </c>
      <c r="H5" s="99">
        <v>695.5</v>
      </c>
    </row>
    <row r="6" spans="2:10" ht="23.25" thickBot="1" x14ac:dyDescent="0.3">
      <c r="B6" s="84" t="s">
        <v>176</v>
      </c>
      <c r="C6" s="85" t="s">
        <v>173</v>
      </c>
      <c r="D6" s="85" t="s">
        <v>174</v>
      </c>
      <c r="E6" s="86"/>
      <c r="F6" s="87">
        <v>10</v>
      </c>
      <c r="G6" s="98" t="s">
        <v>175</v>
      </c>
      <c r="H6" s="99">
        <v>695.5</v>
      </c>
    </row>
    <row r="7" spans="2:10" ht="23.25" thickBot="1" x14ac:dyDescent="0.3">
      <c r="B7" s="84" t="s">
        <v>177</v>
      </c>
      <c r="C7" s="85" t="s">
        <v>178</v>
      </c>
      <c r="D7" s="85" t="s">
        <v>174</v>
      </c>
      <c r="E7" s="86"/>
      <c r="F7" s="87">
        <v>10</v>
      </c>
      <c r="G7" s="98" t="s">
        <v>179</v>
      </c>
      <c r="H7" s="99">
        <v>940.55</v>
      </c>
    </row>
    <row r="8" spans="2:10" ht="23.25" thickBot="1" x14ac:dyDescent="0.3">
      <c r="B8" s="84" t="s">
        <v>180</v>
      </c>
      <c r="C8" s="85" t="s">
        <v>173</v>
      </c>
      <c r="D8" s="85" t="s">
        <v>174</v>
      </c>
      <c r="E8" s="86"/>
      <c r="F8" s="87">
        <v>10</v>
      </c>
      <c r="G8" s="98" t="s">
        <v>175</v>
      </c>
      <c r="H8" s="99">
        <v>695.5</v>
      </c>
    </row>
    <row r="9" spans="2:10" ht="23.25" thickBot="1" x14ac:dyDescent="0.3">
      <c r="B9" s="84" t="s">
        <v>181</v>
      </c>
      <c r="C9" s="85" t="s">
        <v>178</v>
      </c>
      <c r="D9" s="85" t="s">
        <v>174</v>
      </c>
      <c r="E9" s="86"/>
      <c r="F9" s="87">
        <v>10</v>
      </c>
      <c r="G9" s="98" t="s">
        <v>179</v>
      </c>
      <c r="H9" s="99">
        <v>940.5</v>
      </c>
    </row>
    <row r="10" spans="2:10" ht="23.25" thickBot="1" x14ac:dyDescent="0.3">
      <c r="B10" s="84" t="s">
        <v>182</v>
      </c>
      <c r="C10" s="85" t="s">
        <v>178</v>
      </c>
      <c r="D10" s="85" t="s">
        <v>174</v>
      </c>
      <c r="E10" s="86"/>
      <c r="F10" s="87">
        <v>10</v>
      </c>
      <c r="G10" s="96" t="s">
        <v>179</v>
      </c>
      <c r="H10" s="99">
        <v>940.5</v>
      </c>
    </row>
    <row r="11" spans="2:10" ht="15.75" thickBot="1" x14ac:dyDescent="0.3">
      <c r="B11" s="84" t="s">
        <v>183</v>
      </c>
      <c r="C11" s="85" t="s">
        <v>184</v>
      </c>
      <c r="D11" s="85" t="s">
        <v>185</v>
      </c>
      <c r="E11" s="89"/>
      <c r="F11" s="101">
        <v>20</v>
      </c>
      <c r="G11" s="96" t="s">
        <v>186</v>
      </c>
      <c r="H11" s="2">
        <v>511.2</v>
      </c>
    </row>
    <row r="12" spans="2:10" ht="15.75" thickBot="1" x14ac:dyDescent="0.3">
      <c r="B12" s="84" t="s">
        <v>187</v>
      </c>
      <c r="C12" s="85" t="s">
        <v>188</v>
      </c>
      <c r="D12" s="85" t="s">
        <v>185</v>
      </c>
      <c r="E12" s="89"/>
      <c r="F12" s="101">
        <v>10</v>
      </c>
      <c r="G12" s="96" t="s">
        <v>189</v>
      </c>
      <c r="H12" s="2">
        <v>194.35</v>
      </c>
    </row>
    <row r="13" spans="2:10" ht="15.75" thickBot="1" x14ac:dyDescent="0.3">
      <c r="B13" s="84" t="s">
        <v>190</v>
      </c>
      <c r="C13" s="85" t="s">
        <v>191</v>
      </c>
      <c r="D13" s="85" t="s">
        <v>174</v>
      </c>
      <c r="E13" s="89"/>
      <c r="F13" s="101">
        <v>10</v>
      </c>
      <c r="G13" s="96" t="s">
        <v>192</v>
      </c>
      <c r="H13" s="2">
        <v>298.87</v>
      </c>
    </row>
    <row r="14" spans="2:10" ht="23.25" thickBot="1" x14ac:dyDescent="0.3">
      <c r="B14" s="84" t="s">
        <v>193</v>
      </c>
      <c r="C14" s="85" t="s">
        <v>194</v>
      </c>
      <c r="D14" s="85" t="s">
        <v>174</v>
      </c>
      <c r="E14" s="86"/>
      <c r="F14" s="101">
        <v>50</v>
      </c>
      <c r="G14" s="96" t="s">
        <v>195</v>
      </c>
      <c r="H14" s="2">
        <v>2099.5</v>
      </c>
    </row>
    <row r="15" spans="2:10" ht="15.75" thickBot="1" x14ac:dyDescent="0.3">
      <c r="B15" s="84" t="s">
        <v>196</v>
      </c>
      <c r="C15" s="85" t="s">
        <v>197</v>
      </c>
      <c r="D15" s="85" t="s">
        <v>198</v>
      </c>
      <c r="E15" s="89"/>
      <c r="F15" s="101">
        <v>10</v>
      </c>
      <c r="G15" s="96" t="s">
        <v>199</v>
      </c>
      <c r="H15" s="2">
        <v>491.4</v>
      </c>
    </row>
    <row r="16" spans="2:10" ht="15.75" thickBot="1" x14ac:dyDescent="0.3">
      <c r="B16" s="84" t="s">
        <v>200</v>
      </c>
      <c r="C16" s="85" t="s">
        <v>201</v>
      </c>
      <c r="D16" s="85" t="s">
        <v>198</v>
      </c>
      <c r="E16" s="89"/>
      <c r="F16" s="101">
        <v>6</v>
      </c>
      <c r="G16" s="96" t="s">
        <v>202</v>
      </c>
      <c r="H16" s="2">
        <f>6*196.69</f>
        <v>1180.1399999999999</v>
      </c>
    </row>
    <row r="17" spans="2:8" ht="15.75" thickBot="1" x14ac:dyDescent="0.3">
      <c r="B17" s="84" t="s">
        <v>203</v>
      </c>
      <c r="C17" s="85" t="s">
        <v>204</v>
      </c>
      <c r="D17" s="85" t="s">
        <v>205</v>
      </c>
      <c r="E17" s="90" t="s">
        <v>206</v>
      </c>
      <c r="F17" s="101">
        <v>10</v>
      </c>
      <c r="G17" s="96" t="s">
        <v>207</v>
      </c>
      <c r="H17" s="2">
        <v>7267</v>
      </c>
    </row>
    <row r="18" spans="2:8" ht="23.25" thickBot="1" x14ac:dyDescent="0.3">
      <c r="B18" s="84" t="s">
        <v>208</v>
      </c>
      <c r="C18" s="85" t="s">
        <v>209</v>
      </c>
      <c r="D18" s="90" t="s">
        <v>210</v>
      </c>
      <c r="E18" s="89"/>
      <c r="F18" s="101">
        <v>6</v>
      </c>
      <c r="G18" s="96">
        <v>563.58000000000004</v>
      </c>
      <c r="H18" s="2">
        <v>563.58000000000004</v>
      </c>
    </row>
    <row r="19" spans="2:8" ht="23.25" thickBot="1" x14ac:dyDescent="0.3">
      <c r="B19" s="84" t="s">
        <v>211</v>
      </c>
      <c r="C19" s="85" t="s">
        <v>212</v>
      </c>
      <c r="D19" s="90" t="s">
        <v>210</v>
      </c>
      <c r="E19" s="89"/>
      <c r="F19" s="101">
        <v>12</v>
      </c>
      <c r="G19" s="96">
        <v>563.16</v>
      </c>
      <c r="H19" s="2">
        <v>563.16</v>
      </c>
    </row>
    <row r="20" spans="2:8" ht="23.25" thickBot="1" x14ac:dyDescent="0.3">
      <c r="B20" s="84" t="s">
        <v>213</v>
      </c>
      <c r="C20" s="85" t="s">
        <v>214</v>
      </c>
      <c r="D20" s="85" t="s">
        <v>174</v>
      </c>
      <c r="E20" s="86"/>
      <c r="F20" s="101">
        <v>10</v>
      </c>
      <c r="G20" s="96" t="s">
        <v>215</v>
      </c>
      <c r="H20" s="2">
        <v>872.95</v>
      </c>
    </row>
    <row r="21" spans="2:8" ht="23.25" thickBot="1" x14ac:dyDescent="0.3">
      <c r="B21" s="84" t="s">
        <v>216</v>
      </c>
      <c r="C21" s="85" t="s">
        <v>214</v>
      </c>
      <c r="D21" s="85" t="s">
        <v>174</v>
      </c>
      <c r="E21" s="86"/>
      <c r="F21" s="101">
        <v>10</v>
      </c>
      <c r="G21" s="96" t="s">
        <v>215</v>
      </c>
      <c r="H21" s="2">
        <v>872.95</v>
      </c>
    </row>
    <row r="22" spans="2:8" ht="23.25" thickBot="1" x14ac:dyDescent="0.3">
      <c r="B22" s="84" t="s">
        <v>217</v>
      </c>
      <c r="C22" s="85" t="s">
        <v>214</v>
      </c>
      <c r="D22" s="85" t="s">
        <v>174</v>
      </c>
      <c r="E22" s="86"/>
      <c r="F22" s="101">
        <v>10</v>
      </c>
      <c r="G22" s="96" t="s">
        <v>215</v>
      </c>
      <c r="H22" s="2">
        <v>872.95</v>
      </c>
    </row>
    <row r="23" spans="2:8" ht="23.25" thickBot="1" x14ac:dyDescent="0.3">
      <c r="B23" s="84" t="s">
        <v>218</v>
      </c>
      <c r="C23" s="85" t="s">
        <v>214</v>
      </c>
      <c r="D23" s="85" t="s">
        <v>174</v>
      </c>
      <c r="E23" s="86"/>
      <c r="F23" s="101">
        <v>10</v>
      </c>
      <c r="G23" s="96" t="s">
        <v>215</v>
      </c>
      <c r="H23" s="2">
        <v>872.95</v>
      </c>
    </row>
    <row r="24" spans="2:8" ht="23.25" thickBot="1" x14ac:dyDescent="0.3">
      <c r="B24" s="84" t="s">
        <v>219</v>
      </c>
      <c r="C24" s="85" t="s">
        <v>220</v>
      </c>
      <c r="D24" s="85" t="s">
        <v>174</v>
      </c>
      <c r="E24" s="86"/>
      <c r="F24" s="101">
        <v>10</v>
      </c>
      <c r="G24" s="96" t="s">
        <v>221</v>
      </c>
      <c r="H24" s="2">
        <v>1168.7</v>
      </c>
    </row>
    <row r="25" spans="2:8" ht="23.25" thickBot="1" x14ac:dyDescent="0.3">
      <c r="B25" s="84" t="s">
        <v>222</v>
      </c>
      <c r="C25" s="85" t="s">
        <v>214</v>
      </c>
      <c r="D25" s="85" t="s">
        <v>174</v>
      </c>
      <c r="E25" s="86"/>
      <c r="F25" s="101">
        <v>10</v>
      </c>
      <c r="G25" s="96" t="s">
        <v>215</v>
      </c>
      <c r="H25" s="2">
        <v>872.95</v>
      </c>
    </row>
    <row r="26" spans="2:8" ht="23.25" thickBot="1" x14ac:dyDescent="0.3">
      <c r="B26" s="84" t="s">
        <v>223</v>
      </c>
      <c r="C26" s="85" t="s">
        <v>214</v>
      </c>
      <c r="D26" s="85" t="s">
        <v>174</v>
      </c>
      <c r="E26" s="86"/>
      <c r="F26" s="101">
        <v>10</v>
      </c>
      <c r="G26" s="96" t="s">
        <v>215</v>
      </c>
      <c r="H26" s="2">
        <v>872.95</v>
      </c>
    </row>
    <row r="27" spans="2:8" ht="23.25" thickBot="1" x14ac:dyDescent="0.3">
      <c r="B27" s="84" t="s">
        <v>224</v>
      </c>
      <c r="C27" s="85" t="s">
        <v>220</v>
      </c>
      <c r="D27" s="85" t="s">
        <v>174</v>
      </c>
      <c r="E27" s="88"/>
      <c r="F27" s="101">
        <v>10</v>
      </c>
      <c r="G27" s="96" t="s">
        <v>221</v>
      </c>
      <c r="H27" s="2">
        <v>1168.7</v>
      </c>
    </row>
    <row r="28" spans="2:8" ht="23.25" thickBot="1" x14ac:dyDescent="0.3">
      <c r="B28" s="84" t="s">
        <v>225</v>
      </c>
      <c r="C28" s="85" t="s">
        <v>214</v>
      </c>
      <c r="D28" s="85" t="s">
        <v>174</v>
      </c>
      <c r="E28" s="86"/>
      <c r="F28" s="101">
        <v>10</v>
      </c>
      <c r="G28" s="96" t="s">
        <v>215</v>
      </c>
      <c r="H28" s="2">
        <v>872.95</v>
      </c>
    </row>
    <row r="29" spans="2:8" ht="23.25" thickBot="1" x14ac:dyDescent="0.3">
      <c r="B29" s="84" t="s">
        <v>226</v>
      </c>
      <c r="C29" s="85" t="s">
        <v>227</v>
      </c>
      <c r="D29" s="85" t="s">
        <v>228</v>
      </c>
      <c r="E29" s="86"/>
      <c r="F29" s="101">
        <v>10</v>
      </c>
      <c r="G29" s="96" t="s">
        <v>229</v>
      </c>
      <c r="H29" s="2">
        <v>2535</v>
      </c>
    </row>
    <row r="30" spans="2:8" ht="23.25" thickBot="1" x14ac:dyDescent="0.3">
      <c r="B30" s="84" t="s">
        <v>230</v>
      </c>
      <c r="C30" s="85" t="s">
        <v>220</v>
      </c>
      <c r="D30" s="85" t="s">
        <v>174</v>
      </c>
      <c r="E30" s="88"/>
      <c r="F30" s="101">
        <v>10</v>
      </c>
      <c r="G30" s="96" t="s">
        <v>221</v>
      </c>
      <c r="H30" s="2">
        <v>1168.7</v>
      </c>
    </row>
    <row r="31" spans="2:8" ht="23.25" thickBot="1" x14ac:dyDescent="0.3">
      <c r="B31" s="84" t="s">
        <v>231</v>
      </c>
      <c r="C31" s="85" t="s">
        <v>227</v>
      </c>
      <c r="D31" s="85" t="s">
        <v>228</v>
      </c>
      <c r="E31" s="86"/>
      <c r="F31" s="101">
        <v>10</v>
      </c>
      <c r="G31" s="96" t="s">
        <v>229</v>
      </c>
      <c r="H31" s="102">
        <v>2535</v>
      </c>
    </row>
    <row r="32" spans="2:8" ht="23.25" thickBot="1" x14ac:dyDescent="0.3">
      <c r="B32" s="84" t="s">
        <v>232</v>
      </c>
      <c r="C32" s="85" t="s">
        <v>227</v>
      </c>
      <c r="D32" s="85" t="s">
        <v>228</v>
      </c>
      <c r="E32" s="88"/>
      <c r="F32" s="101">
        <v>20</v>
      </c>
      <c r="G32" s="96">
        <v>5.07</v>
      </c>
      <c r="H32" s="2">
        <f>20*253.5</f>
        <v>5070</v>
      </c>
    </row>
    <row r="33" spans="2:8" ht="23.25" thickBot="1" x14ac:dyDescent="0.3">
      <c r="B33" s="79" t="s">
        <v>245</v>
      </c>
      <c r="C33" s="80" t="s">
        <v>227</v>
      </c>
      <c r="D33" s="80" t="s">
        <v>228</v>
      </c>
      <c r="E33" s="83"/>
      <c r="F33" s="115">
        <v>10</v>
      </c>
      <c r="G33" s="83" t="s">
        <v>229</v>
      </c>
      <c r="H33">
        <v>2535</v>
      </c>
    </row>
    <row r="34" spans="2:8" ht="23.25" thickBot="1" x14ac:dyDescent="0.3">
      <c r="B34" s="84" t="s">
        <v>246</v>
      </c>
      <c r="C34" s="85" t="s">
        <v>247</v>
      </c>
      <c r="D34" s="85" t="s">
        <v>174</v>
      </c>
      <c r="E34" s="89"/>
      <c r="F34" s="101">
        <v>50</v>
      </c>
      <c r="G34" s="88" t="s">
        <v>248</v>
      </c>
      <c r="H34">
        <v>2528.5</v>
      </c>
    </row>
    <row r="35" spans="2:8" ht="23.25" thickBot="1" x14ac:dyDescent="0.3">
      <c r="B35" s="84" t="s">
        <v>249</v>
      </c>
      <c r="C35" s="85" t="s">
        <v>247</v>
      </c>
      <c r="D35" s="85" t="s">
        <v>174</v>
      </c>
      <c r="E35" s="89"/>
      <c r="F35" s="101">
        <v>50</v>
      </c>
      <c r="G35" s="88" t="s">
        <v>248</v>
      </c>
      <c r="H35" s="2">
        <v>2528.5</v>
      </c>
    </row>
    <row r="36" spans="2:8" ht="15.75" thickBot="1" x14ac:dyDescent="0.3">
      <c r="B36" s="84" t="s">
        <v>250</v>
      </c>
      <c r="C36" s="85" t="s">
        <v>251</v>
      </c>
      <c r="D36" s="85" t="s">
        <v>198</v>
      </c>
      <c r="E36" s="89"/>
      <c r="F36" s="101">
        <v>100</v>
      </c>
      <c r="G36" s="103">
        <v>172</v>
      </c>
      <c r="H36">
        <v>172</v>
      </c>
    </row>
    <row r="37" spans="2:8" ht="15.75" thickBot="1" x14ac:dyDescent="0.3">
      <c r="B37" s="84" t="s">
        <v>252</v>
      </c>
      <c r="C37" s="85" t="s">
        <v>253</v>
      </c>
      <c r="D37" s="85" t="s">
        <v>198</v>
      </c>
      <c r="E37" s="89"/>
      <c r="F37" s="101">
        <v>100</v>
      </c>
      <c r="G37" s="103">
        <v>144</v>
      </c>
      <c r="H37">
        <v>144</v>
      </c>
    </row>
    <row r="38" spans="2:8" ht="15.75" thickBot="1" x14ac:dyDescent="0.3">
      <c r="B38" s="84" t="s">
        <v>254</v>
      </c>
      <c r="C38" s="85" t="s">
        <v>253</v>
      </c>
      <c r="D38" s="85" t="s">
        <v>198</v>
      </c>
      <c r="E38" s="89"/>
      <c r="F38" s="101">
        <v>100</v>
      </c>
      <c r="G38" s="103">
        <v>144</v>
      </c>
      <c r="H38" s="2">
        <v>144</v>
      </c>
    </row>
    <row r="39" spans="2:8" ht="15.75" thickBot="1" x14ac:dyDescent="0.3">
      <c r="B39" s="84" t="s">
        <v>255</v>
      </c>
      <c r="C39" s="85" t="s">
        <v>256</v>
      </c>
      <c r="D39" s="85" t="s">
        <v>198</v>
      </c>
      <c r="E39" s="89"/>
      <c r="F39" s="101">
        <v>100</v>
      </c>
      <c r="G39" s="103">
        <v>137</v>
      </c>
      <c r="H39">
        <v>137</v>
      </c>
    </row>
    <row r="40" spans="2:8" ht="15.75" thickBot="1" x14ac:dyDescent="0.3">
      <c r="B40" s="84" t="s">
        <v>257</v>
      </c>
      <c r="C40" s="85" t="s">
        <v>258</v>
      </c>
      <c r="D40" s="85" t="s">
        <v>259</v>
      </c>
      <c r="E40" s="89"/>
      <c r="F40" s="101">
        <v>10</v>
      </c>
      <c r="G40" s="88" t="s">
        <v>260</v>
      </c>
    </row>
    <row r="41" spans="2:8" ht="15.75" thickBot="1" x14ac:dyDescent="0.3">
      <c r="B41" s="84" t="s">
        <v>261</v>
      </c>
      <c r="C41" s="85" t="s">
        <v>175</v>
      </c>
      <c r="D41" s="85" t="s">
        <v>262</v>
      </c>
      <c r="E41" s="89"/>
      <c r="F41" s="101">
        <v>18</v>
      </c>
      <c r="G41" s="91">
        <v>12.519</v>
      </c>
      <c r="H41">
        <f>18*695.5</f>
        <v>12519</v>
      </c>
    </row>
    <row r="42" spans="2:8" ht="15.75" thickBot="1" x14ac:dyDescent="0.3">
      <c r="B42" s="84" t="s">
        <v>263</v>
      </c>
      <c r="C42" s="85" t="s">
        <v>264</v>
      </c>
      <c r="D42" s="85" t="s">
        <v>174</v>
      </c>
      <c r="E42" s="89"/>
      <c r="F42" s="101">
        <v>10</v>
      </c>
      <c r="G42" s="88" t="s">
        <v>265</v>
      </c>
    </row>
    <row r="43" spans="2:8" ht="15.75" thickBot="1" x14ac:dyDescent="0.3">
      <c r="B43" s="84" t="s">
        <v>266</v>
      </c>
      <c r="C43" s="85" t="s">
        <v>267</v>
      </c>
      <c r="D43" s="85" t="s">
        <v>198</v>
      </c>
      <c r="E43" s="89"/>
      <c r="F43" s="101">
        <v>10</v>
      </c>
      <c r="G43" s="88" t="s">
        <v>268</v>
      </c>
    </row>
    <row r="44" spans="2:8" ht="34.5" thickBot="1" x14ac:dyDescent="0.3">
      <c r="B44" s="84" t="s">
        <v>269</v>
      </c>
      <c r="C44" s="85" t="s">
        <v>270</v>
      </c>
      <c r="D44" s="85" t="s">
        <v>198</v>
      </c>
      <c r="E44" s="90" t="s">
        <v>271</v>
      </c>
      <c r="F44" s="101">
        <v>6</v>
      </c>
      <c r="G44" s="88" t="s">
        <v>272</v>
      </c>
      <c r="H44">
        <v>10592.4</v>
      </c>
    </row>
    <row r="45" spans="2:8" ht="34.5" thickBot="1" x14ac:dyDescent="0.3">
      <c r="B45" s="84" t="s">
        <v>273</v>
      </c>
      <c r="C45" s="85" t="s">
        <v>270</v>
      </c>
      <c r="D45" s="85" t="s">
        <v>198</v>
      </c>
      <c r="E45" s="90" t="s">
        <v>271</v>
      </c>
      <c r="F45" s="101">
        <v>6</v>
      </c>
      <c r="G45" s="88" t="s">
        <v>272</v>
      </c>
      <c r="H45" s="2">
        <v>10592.4</v>
      </c>
    </row>
    <row r="46" spans="2:8" ht="23.25" thickBot="1" x14ac:dyDescent="0.3">
      <c r="B46" s="84" t="s">
        <v>274</v>
      </c>
      <c r="C46" s="85" t="s">
        <v>275</v>
      </c>
      <c r="D46" s="85" t="s">
        <v>276</v>
      </c>
      <c r="E46" s="90" t="s">
        <v>277</v>
      </c>
      <c r="F46" s="101">
        <v>10</v>
      </c>
      <c r="G46" s="88" t="s">
        <v>278</v>
      </c>
    </row>
    <row r="47" spans="2:8" ht="23.25" thickBot="1" x14ac:dyDescent="0.3">
      <c r="B47" s="84" t="s">
        <v>279</v>
      </c>
      <c r="C47" s="85" t="s">
        <v>280</v>
      </c>
      <c r="D47" s="85" t="s">
        <v>198</v>
      </c>
      <c r="E47" s="88"/>
      <c r="F47" s="101">
        <v>100</v>
      </c>
      <c r="G47" s="91">
        <v>2.2229999999999999</v>
      </c>
      <c r="H47">
        <f>100*22.2</f>
        <v>2220</v>
      </c>
    </row>
    <row r="48" spans="2:8" ht="23.25" thickBot="1" x14ac:dyDescent="0.3">
      <c r="B48" s="84" t="s">
        <v>281</v>
      </c>
      <c r="C48" s="85" t="s">
        <v>280</v>
      </c>
      <c r="D48" s="85" t="s">
        <v>198</v>
      </c>
      <c r="E48" s="89"/>
      <c r="F48" s="101">
        <v>100</v>
      </c>
      <c r="G48" s="103">
        <v>2223</v>
      </c>
      <c r="H48" s="2">
        <f t="shared" ref="H48:H50" si="0">100*22.2</f>
        <v>2220</v>
      </c>
    </row>
    <row r="49" spans="2:8" ht="23.25" thickBot="1" x14ac:dyDescent="0.3">
      <c r="B49" s="84" t="s">
        <v>282</v>
      </c>
      <c r="C49" s="85" t="s">
        <v>280</v>
      </c>
      <c r="D49" s="85" t="s">
        <v>198</v>
      </c>
      <c r="E49" s="89"/>
      <c r="F49" s="101">
        <v>100</v>
      </c>
      <c r="G49" s="103">
        <v>2223</v>
      </c>
      <c r="H49" s="2">
        <f t="shared" si="0"/>
        <v>2220</v>
      </c>
    </row>
    <row r="50" spans="2:8" ht="23.25" thickBot="1" x14ac:dyDescent="0.3">
      <c r="B50" s="84" t="s">
        <v>283</v>
      </c>
      <c r="C50" s="85" t="s">
        <v>284</v>
      </c>
      <c r="D50" s="85" t="s">
        <v>198</v>
      </c>
      <c r="E50" s="89"/>
      <c r="F50" s="101">
        <v>100</v>
      </c>
      <c r="G50" s="103">
        <v>2230</v>
      </c>
      <c r="H50" s="2">
        <f t="shared" si="0"/>
        <v>2220</v>
      </c>
    </row>
    <row r="51" spans="2:8" ht="23.25" thickBot="1" x14ac:dyDescent="0.3">
      <c r="B51" s="84" t="s">
        <v>285</v>
      </c>
      <c r="C51" s="85" t="s">
        <v>191</v>
      </c>
      <c r="D51" s="85" t="s">
        <v>198</v>
      </c>
      <c r="E51" s="89"/>
      <c r="F51" s="101">
        <v>100</v>
      </c>
      <c r="G51" s="103">
        <v>2989</v>
      </c>
      <c r="H51">
        <f>100*29.8</f>
        <v>2980</v>
      </c>
    </row>
    <row r="52" spans="2:8" ht="23.25" thickBot="1" x14ac:dyDescent="0.3">
      <c r="B52" s="84" t="s">
        <v>286</v>
      </c>
      <c r="C52" s="85" t="s">
        <v>191</v>
      </c>
      <c r="D52" s="85" t="s">
        <v>198</v>
      </c>
      <c r="E52" s="86"/>
      <c r="F52" s="101">
        <v>100</v>
      </c>
      <c r="G52" s="103">
        <v>2989</v>
      </c>
      <c r="H52" s="2">
        <f>100*29.8</f>
        <v>2980</v>
      </c>
    </row>
    <row r="53" spans="2:8" ht="23.25" thickBot="1" x14ac:dyDescent="0.3">
      <c r="B53" s="84" t="s">
        <v>287</v>
      </c>
      <c r="C53" s="85" t="s">
        <v>288</v>
      </c>
      <c r="D53" s="89"/>
      <c r="E53" s="90" t="s">
        <v>289</v>
      </c>
      <c r="F53" s="101">
        <v>10</v>
      </c>
      <c r="G53" s="91">
        <v>805.9</v>
      </c>
    </row>
    <row r="54" spans="2:8" ht="15.75" thickBot="1" x14ac:dyDescent="0.3">
      <c r="B54" s="84" t="s">
        <v>290</v>
      </c>
      <c r="C54" s="85" t="s">
        <v>291</v>
      </c>
      <c r="D54" s="85" t="s">
        <v>292</v>
      </c>
      <c r="E54" s="90" t="s">
        <v>293</v>
      </c>
      <c r="F54" s="101">
        <v>10</v>
      </c>
      <c r="G54" s="88" t="s">
        <v>294</v>
      </c>
    </row>
    <row r="55" spans="2:8" ht="23.25" thickBot="1" x14ac:dyDescent="0.3">
      <c r="B55" s="84" t="s">
        <v>295</v>
      </c>
      <c r="C55" s="85" t="s">
        <v>296</v>
      </c>
      <c r="D55" s="85" t="s">
        <v>198</v>
      </c>
      <c r="E55" s="89"/>
      <c r="F55" s="101">
        <v>50</v>
      </c>
      <c r="G55" s="88" t="s">
        <v>297</v>
      </c>
    </row>
    <row r="56" spans="2:8" ht="15.75" thickBot="1" x14ac:dyDescent="0.3">
      <c r="B56" s="104"/>
    </row>
    <row r="57" spans="2:8" ht="23.25" thickBot="1" x14ac:dyDescent="0.3">
      <c r="B57" s="79" t="s">
        <v>298</v>
      </c>
      <c r="C57" s="80" t="s">
        <v>299</v>
      </c>
      <c r="D57" s="80" t="s">
        <v>198</v>
      </c>
      <c r="E57" s="105"/>
      <c r="F57" s="115">
        <v>100</v>
      </c>
      <c r="G57" s="106">
        <v>553</v>
      </c>
    </row>
    <row r="58" spans="2:8" ht="15.75" thickBot="1" x14ac:dyDescent="0.3">
      <c r="B58" s="84" t="s">
        <v>300</v>
      </c>
      <c r="C58" s="85" t="s">
        <v>301</v>
      </c>
      <c r="D58" s="85" t="s">
        <v>198</v>
      </c>
      <c r="E58" s="89"/>
      <c r="F58" s="101">
        <v>100</v>
      </c>
      <c r="G58" s="107">
        <v>897</v>
      </c>
    </row>
    <row r="59" spans="2:8" ht="23.25" thickBot="1" x14ac:dyDescent="0.3">
      <c r="B59" s="84" t="s">
        <v>302</v>
      </c>
      <c r="C59" s="85" t="s">
        <v>303</v>
      </c>
      <c r="D59" s="85" t="s">
        <v>198</v>
      </c>
      <c r="E59" s="89"/>
      <c r="F59" s="101">
        <v>50</v>
      </c>
      <c r="G59" s="108" t="s">
        <v>304</v>
      </c>
    </row>
    <row r="60" spans="2:8" ht="29.25" customHeight="1" x14ac:dyDescent="0.25">
      <c r="B60" s="119" t="s">
        <v>305</v>
      </c>
      <c r="C60" s="121" t="s">
        <v>306</v>
      </c>
      <c r="D60" s="109"/>
      <c r="E60" s="119" t="s">
        <v>307</v>
      </c>
      <c r="F60" s="123">
        <v>8</v>
      </c>
      <c r="G60" s="125" t="s">
        <v>308</v>
      </c>
    </row>
    <row r="61" spans="2:8" ht="15.75" thickBot="1" x14ac:dyDescent="0.3">
      <c r="B61" s="120"/>
      <c r="C61" s="122"/>
      <c r="D61" s="85" t="s">
        <v>174</v>
      </c>
      <c r="E61" s="120"/>
      <c r="F61" s="124"/>
      <c r="G61" s="126"/>
    </row>
    <row r="62" spans="2:8" ht="15.75" thickBot="1" x14ac:dyDescent="0.3">
      <c r="B62" s="110" t="s">
        <v>309</v>
      </c>
      <c r="C62" s="111" t="s">
        <v>310</v>
      </c>
      <c r="D62" s="111" t="s">
        <v>174</v>
      </c>
      <c r="E62" s="112"/>
      <c r="F62" s="113">
        <v>10</v>
      </c>
      <c r="G62" s="114" t="s">
        <v>311</v>
      </c>
    </row>
    <row r="63" spans="2:8" ht="15.75" thickTop="1" x14ac:dyDescent="0.25"/>
  </sheetData>
  <mergeCells count="5">
    <mergeCell ref="B60:B61"/>
    <mergeCell ref="C60:C61"/>
    <mergeCell ref="E60:E61"/>
    <mergeCell ref="F60:F61"/>
    <mergeCell ref="G60:G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Donaciones insumos</vt:lpstr>
      <vt:lpstr>Hoja1</vt:lpstr>
      <vt:lpstr>'Donaciones insumos'!Área_de_impresión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Matias Prego</dc:creator>
  <cp:keywords/>
  <dc:description/>
  <cp:lastModifiedBy>llagunoj</cp:lastModifiedBy>
  <cp:revision/>
  <dcterms:created xsi:type="dcterms:W3CDTF">2020-04-10T13:55:58Z</dcterms:created>
  <dcterms:modified xsi:type="dcterms:W3CDTF">2020-07-28T14:44:10Z</dcterms:modified>
  <cp:category/>
  <cp:contentStatus/>
</cp:coreProperties>
</file>